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nfg\dfs\投資顧問\41.国内ファンドフォルダ\001.NMF(総合型)\99.共有\51.決算共用\圧縮後の縮小フォルダ\第3期\13_保有物件データ\FM作業用\マスターデータ\"/>
    </mc:Choice>
  </mc:AlternateContent>
  <bookViews>
    <workbookView xWindow="240" yWindow="108" windowWidth="10452" windowHeight="9600" tabRatio="718"/>
  </bookViews>
  <sheets>
    <sheet name="【ご利用上の注意】" sheetId="25" r:id="rId1"/>
    <sheet name="①ファンド運用状況" sheetId="8" r:id="rId2"/>
    <sheet name="②個別物件状況" sheetId="9" r:id="rId3"/>
    <sheet name="⑤期末鑑定評価の概要（第1期）" sheetId="6" state="hidden" r:id="rId4"/>
    <sheet name="③物件概要" sheetId="22" r:id="rId5"/>
    <sheet name="④個別物件収支（第1期）" sheetId="7" state="hidden" r:id="rId6"/>
    <sheet name="④個別物件収支（第2期）" sheetId="14" state="hidden" r:id="rId7"/>
    <sheet name="④個別物件収支（第3期）" sheetId="26" r:id="rId8"/>
    <sheet name="⑤期末鑑定評価の概要（第2期）" sheetId="15" state="hidden" r:id="rId9"/>
    <sheet name="⑤期末鑑定評価の概要（第3期）" sheetId="23" r:id="rId10"/>
    <sheet name="⑥稼働の状況（第1期）" sheetId="13" state="hidden" r:id="rId11"/>
    <sheet name="⑥稼働の状況（第2期）" sheetId="16" state="hidden" r:id="rId12"/>
    <sheet name="⑥稼働の状況（第3期）" sheetId="24" r:id="rId13"/>
  </sheets>
  <externalReferences>
    <externalReference r:id="rId14"/>
    <externalReference r:id="rId15"/>
    <externalReference r:id="rId16"/>
  </externalReferences>
  <definedNames>
    <definedName name="_xlnm._FilterDatabase" localSheetId="4" hidden="1">③物件概要!$A$3:$P$275</definedName>
    <definedName name="_xlnm._FilterDatabase" localSheetId="3" hidden="1">'⑤期末鑑定評価の概要（第1期）'!#REF!</definedName>
    <definedName name="_xlnm._FilterDatabase" localSheetId="8" hidden="1">'⑤期末鑑定評価の概要（第2期）'!#REF!</definedName>
    <definedName name="_xlnm._FilterDatabase" localSheetId="9" hidden="1">'⑤期末鑑定評価の概要（第3期）'!#REF!</definedName>
    <definedName name="A" localSheetId="0">#REF!</definedName>
    <definedName name="A" localSheetId="1">#REF!</definedName>
    <definedName name="A" localSheetId="2">#REF!</definedName>
    <definedName name="A" localSheetId="4">#REF!</definedName>
    <definedName name="A" localSheetId="6">#REF!</definedName>
    <definedName name="A" localSheetId="7">#REF!</definedName>
    <definedName name="A" localSheetId="8">#REF!</definedName>
    <definedName name="A" localSheetId="9">#REF!</definedName>
    <definedName name="A" localSheetId="10">#REF!</definedName>
    <definedName name="A" localSheetId="11">#REF!</definedName>
    <definedName name="A" localSheetId="12">#REF!</definedName>
    <definedName name="A">#REF!</definedName>
    <definedName name="aa" localSheetId="0">#REF!</definedName>
    <definedName name="aa" localSheetId="1">#REF!</definedName>
    <definedName name="aa" localSheetId="2">#REF!</definedName>
    <definedName name="aa" localSheetId="4">#REF!</definedName>
    <definedName name="aa" localSheetId="6">#REF!</definedName>
    <definedName name="aa" localSheetId="7">#REF!</definedName>
    <definedName name="aa" localSheetId="8">#REF!</definedName>
    <definedName name="aa" localSheetId="9">#REF!</definedName>
    <definedName name="aa" localSheetId="10">#REF!</definedName>
    <definedName name="aa" localSheetId="11">#REF!</definedName>
    <definedName name="aa" localSheetId="12">#REF!</definedName>
    <definedName name="aa">#REF!</definedName>
    <definedName name="Appli" localSheetId="0">#REF!</definedName>
    <definedName name="Appli" localSheetId="1">#REF!</definedName>
    <definedName name="Appli" localSheetId="2">#REF!</definedName>
    <definedName name="Appli" localSheetId="4">#REF!</definedName>
    <definedName name="Appli" localSheetId="6">#REF!</definedName>
    <definedName name="Appli" localSheetId="7">#REF!</definedName>
    <definedName name="Appli" localSheetId="8">#REF!</definedName>
    <definedName name="Appli" localSheetId="9">#REF!</definedName>
    <definedName name="Appli" localSheetId="10">#REF!</definedName>
    <definedName name="Appli" localSheetId="11">#REF!</definedName>
    <definedName name="Appli" localSheetId="12">#REF!</definedName>
    <definedName name="Appli">#REF!</definedName>
    <definedName name="APPLICATION" localSheetId="0">#REF!</definedName>
    <definedName name="APPLICATION" localSheetId="1">#REF!</definedName>
    <definedName name="APPLICATION" localSheetId="2">#REF!</definedName>
    <definedName name="APPLICATION" localSheetId="4">#REF!</definedName>
    <definedName name="APPLICATION" localSheetId="6">#REF!</definedName>
    <definedName name="APPLICATION" localSheetId="7">#REF!</definedName>
    <definedName name="APPLICATION" localSheetId="9">#REF!</definedName>
    <definedName name="APPLICATION" localSheetId="10">#REF!</definedName>
    <definedName name="APPLICATION" localSheetId="11">#REF!</definedName>
    <definedName name="APPLICATION" localSheetId="12">#REF!</definedName>
    <definedName name="APPLICATION">#REF!</definedName>
    <definedName name="asdf" localSheetId="4">#REF!</definedName>
    <definedName name="asdf" localSheetId="7">#REF!</definedName>
    <definedName name="asdf" localSheetId="9">#REF!</definedName>
    <definedName name="asdf" localSheetId="12">#REF!</definedName>
    <definedName name="asdf">#REF!</definedName>
    <definedName name="asdfg" localSheetId="4">#REF!</definedName>
    <definedName name="asdfg" localSheetId="7">#REF!</definedName>
    <definedName name="asdfg" localSheetId="9">#REF!</definedName>
    <definedName name="asdfg" localSheetId="12">#REF!</definedName>
    <definedName name="asdfg">#REF!</definedName>
    <definedName name="B" localSheetId="0">#REF!</definedName>
    <definedName name="B" localSheetId="1">#REF!</definedName>
    <definedName name="B" localSheetId="2">#REF!</definedName>
    <definedName name="B" localSheetId="4">#REF!</definedName>
    <definedName name="B" localSheetId="6">#REF!</definedName>
    <definedName name="B" localSheetId="7">#REF!</definedName>
    <definedName name="B" localSheetId="9">#REF!</definedName>
    <definedName name="B" localSheetId="10">#REF!</definedName>
    <definedName name="B" localSheetId="11">#REF!</definedName>
    <definedName name="B" localSheetId="12">#REF!</definedName>
    <definedName name="B">#REF!</definedName>
    <definedName name="_xlnm.Criteria" localSheetId="0">#REF!</definedName>
    <definedName name="_xlnm.Criteria" localSheetId="1">#REF!</definedName>
    <definedName name="_xlnm.Criteria" localSheetId="2">#REF!</definedName>
    <definedName name="_xlnm.Criteria" localSheetId="4">#REF!</definedName>
    <definedName name="_xlnm.Criteria" localSheetId="6">#REF!</definedName>
    <definedName name="_xlnm.Criteria" localSheetId="7">#REF!</definedName>
    <definedName name="_xlnm.Criteria" localSheetId="9">#REF!</definedName>
    <definedName name="_xlnm.Criteria" localSheetId="10">#REF!</definedName>
    <definedName name="_xlnm.Criteria" localSheetId="11">#REF!</definedName>
    <definedName name="_xlnm.Criteria" localSheetId="12">#REF!</definedName>
    <definedName name="_xlnm.Criteria">#REF!</definedName>
    <definedName name="E" localSheetId="0">#REF!</definedName>
    <definedName name="E" localSheetId="1">#REF!</definedName>
    <definedName name="E" localSheetId="2">#REF!</definedName>
    <definedName name="E" localSheetId="4">#REF!</definedName>
    <definedName name="E" localSheetId="6">#REF!</definedName>
    <definedName name="E" localSheetId="7">#REF!</definedName>
    <definedName name="E" localSheetId="9">#REF!</definedName>
    <definedName name="E" localSheetId="10">#REF!</definedName>
    <definedName name="E" localSheetId="11">#REF!</definedName>
    <definedName name="E" localSheetId="12">#REF!</definedName>
    <definedName name="E">#REF!</definedName>
    <definedName name="ee" localSheetId="0">#REF!</definedName>
    <definedName name="ee" localSheetId="1">#REF!</definedName>
    <definedName name="ee" localSheetId="2">#REF!</definedName>
    <definedName name="ee" localSheetId="4">#REF!</definedName>
    <definedName name="ee" localSheetId="6">#REF!</definedName>
    <definedName name="ee" localSheetId="7">#REF!</definedName>
    <definedName name="ee" localSheetId="9">#REF!</definedName>
    <definedName name="ee" localSheetId="10">#REF!</definedName>
    <definedName name="ee" localSheetId="11">#REF!</definedName>
    <definedName name="ee" localSheetId="12">#REF!</definedName>
    <definedName name="ee">#REF!</definedName>
    <definedName name="ENDORSEMENT" localSheetId="0">#REF!</definedName>
    <definedName name="ENDORSEMENT" localSheetId="1">#REF!</definedName>
    <definedName name="ENDORSEMENT" localSheetId="2">#REF!</definedName>
    <definedName name="ENDORSEMENT" localSheetId="4">#REF!</definedName>
    <definedName name="ENDORSEMENT" localSheetId="6">#REF!</definedName>
    <definedName name="ENDORSEMENT" localSheetId="7">#REF!</definedName>
    <definedName name="ENDORSEMENT" localSheetId="9">#REF!</definedName>
    <definedName name="ENDORSEMENT" localSheetId="10">#REF!</definedName>
    <definedName name="ENDORSEMENT" localSheetId="11">#REF!</definedName>
    <definedName name="ENDORSEMENT" localSheetId="12">#REF!</definedName>
    <definedName name="ENDORSEMENT">#REF!</definedName>
    <definedName name="erjl" localSheetId="0">[1]Fire02!#REF!</definedName>
    <definedName name="erjl" localSheetId="1">[1]Fire02!#REF!</definedName>
    <definedName name="erjl" localSheetId="2">[1]Fire02!#REF!</definedName>
    <definedName name="erjl" localSheetId="4">[1]Fire02!#REF!</definedName>
    <definedName name="erjl" localSheetId="6">[1]Fire02!#REF!</definedName>
    <definedName name="erjl" localSheetId="7">[1]Fire02!#REF!</definedName>
    <definedName name="erjl" localSheetId="8">[1]Fire02!#REF!</definedName>
    <definedName name="erjl" localSheetId="9">[1]Fire02!#REF!</definedName>
    <definedName name="erjl" localSheetId="10">[1]Fire02!#REF!</definedName>
    <definedName name="erjl" localSheetId="11">[1]Fire02!#REF!</definedName>
    <definedName name="erjl" localSheetId="12">[1]Fire02!#REF!</definedName>
    <definedName name="erjl">[1]Fire02!#REF!</definedName>
    <definedName name="fr">[1]Fire02!$AD$70</definedName>
    <definedName name="l">[1]Fire02!$P$41</definedName>
    <definedName name="lksdfj">[1]Fire02!$A$11</definedName>
    <definedName name="name">'[2]mejiro nakano'!$E$3</definedName>
    <definedName name="P" localSheetId="0">#REF!</definedName>
    <definedName name="P" localSheetId="1">#REF!</definedName>
    <definedName name="P" localSheetId="2">#REF!</definedName>
    <definedName name="P" localSheetId="4">#REF!</definedName>
    <definedName name="P" localSheetId="6">#REF!</definedName>
    <definedName name="P" localSheetId="7">#REF!</definedName>
    <definedName name="P" localSheetId="8">#REF!</definedName>
    <definedName name="P" localSheetId="9">#REF!</definedName>
    <definedName name="P" localSheetId="10">#REF!</definedName>
    <definedName name="P" localSheetId="11">#REF!</definedName>
    <definedName name="P" localSheetId="12">#REF!</definedName>
    <definedName name="P">#REF!</definedName>
    <definedName name="_xlnm.Print_Area" localSheetId="2">②個別物件状況!$A$1:$M$52</definedName>
    <definedName name="_xlnm.Print_Titles" localSheetId="1">①ファンド運用状況!$2:$2</definedName>
    <definedName name="_xlnm.Print_Titles" localSheetId="2">②個別物件状況!$17:$17</definedName>
    <definedName name="_xlnm.Print_Titles" localSheetId="4">③物件概要!$2:$3</definedName>
    <definedName name="_xlnm.Print_Titles" localSheetId="5">'④個別物件収支（第1期）'!$B:$B</definedName>
    <definedName name="_xlnm.Print_Titles" localSheetId="6">'④個別物件収支（第2期）'!$B:$B</definedName>
    <definedName name="_xlnm.Print_Titles" localSheetId="7">'④個別物件収支（第3期）'!$B:$B</definedName>
    <definedName name="_xlnm.Print_Titles" localSheetId="10">'⑥稼働の状況（第1期）'!$2:$3</definedName>
    <definedName name="_xlnm.Print_Titles" localSheetId="11">'⑥稼働の状況（第2期）'!$2:$3</definedName>
    <definedName name="_xlnm.Print_Titles" localSheetId="12">'⑥稼働の状況（第3期）'!$2:$3</definedName>
    <definedName name="Q_SCE050" localSheetId="0">#REF!</definedName>
    <definedName name="Q_SCE050" localSheetId="1">#REF!</definedName>
    <definedName name="Q_SCE050" localSheetId="2">#REF!</definedName>
    <definedName name="Q_SCE050" localSheetId="4">#REF!</definedName>
    <definedName name="Q_SCE050" localSheetId="6">#REF!</definedName>
    <definedName name="Q_SCE050" localSheetId="7">#REF!</definedName>
    <definedName name="Q_SCE050" localSheetId="8">#REF!</definedName>
    <definedName name="Q_SCE050" localSheetId="9">#REF!</definedName>
    <definedName name="Q_SCE050" localSheetId="10">#REF!</definedName>
    <definedName name="Q_SCE050" localSheetId="11">#REF!</definedName>
    <definedName name="Q_SCE050" localSheetId="12">#REF!</definedName>
    <definedName name="Q_SCE050">#REF!</definedName>
    <definedName name="RATE_A" localSheetId="0">#REF!</definedName>
    <definedName name="RATE_A" localSheetId="1">#REF!</definedName>
    <definedName name="RATE_A" localSheetId="2">#REF!</definedName>
    <definedName name="RATE_A" localSheetId="4">#REF!</definedName>
    <definedName name="RATE_A" localSheetId="6">#REF!</definedName>
    <definedName name="RATE_A" localSheetId="7">#REF!</definedName>
    <definedName name="RATE_A" localSheetId="8">#REF!</definedName>
    <definedName name="RATE_A" localSheetId="9">#REF!</definedName>
    <definedName name="RATE_A" localSheetId="10">#REF!</definedName>
    <definedName name="RATE_A" localSheetId="11">#REF!</definedName>
    <definedName name="RATE_A" localSheetId="12">#REF!</definedName>
    <definedName name="RATE_A">#REF!</definedName>
    <definedName name="RATE_B" localSheetId="0">#REF!</definedName>
    <definedName name="RATE_B" localSheetId="1">#REF!</definedName>
    <definedName name="RATE_B" localSheetId="2">#REF!</definedName>
    <definedName name="RATE_B" localSheetId="4">#REF!</definedName>
    <definedName name="RATE_B" localSheetId="6">#REF!</definedName>
    <definedName name="RATE_B" localSheetId="7">#REF!</definedName>
    <definedName name="RATE_B" localSheetId="9">#REF!</definedName>
    <definedName name="RATE_B" localSheetId="10">#REF!</definedName>
    <definedName name="RATE_B" localSheetId="11">#REF!</definedName>
    <definedName name="RATE_B" localSheetId="12">#REF!</definedName>
    <definedName name="RATE_B">#REF!</definedName>
    <definedName name="RATE_C" localSheetId="0">#REF!</definedName>
    <definedName name="RATE_C" localSheetId="1">#REF!</definedName>
    <definedName name="RATE_C" localSheetId="2">#REF!</definedName>
    <definedName name="RATE_C" localSheetId="4">#REF!</definedName>
    <definedName name="RATE_C" localSheetId="6">#REF!</definedName>
    <definedName name="RATE_C" localSheetId="7">#REF!</definedName>
    <definedName name="RATE_C" localSheetId="9">#REF!</definedName>
    <definedName name="RATE_C" localSheetId="10">#REF!</definedName>
    <definedName name="RATE_C" localSheetId="11">#REF!</definedName>
    <definedName name="RATE_C" localSheetId="12">#REF!</definedName>
    <definedName name="RATE_C">#REF!</definedName>
    <definedName name="re">[1]Fire02!$P$40</definedName>
    <definedName name="sdflkj" localSheetId="0">[1]Fire02!#REF!</definedName>
    <definedName name="sdflkj" localSheetId="1">[1]Fire02!#REF!</definedName>
    <definedName name="sdflkj" localSheetId="2">[1]Fire02!#REF!</definedName>
    <definedName name="sdflkj" localSheetId="4">[1]Fire02!#REF!</definedName>
    <definedName name="sdflkj" localSheetId="6">[1]Fire02!#REF!</definedName>
    <definedName name="sdflkj" localSheetId="7">[1]Fire02!#REF!</definedName>
    <definedName name="sdflkj" localSheetId="8">[1]Fire02!#REF!</definedName>
    <definedName name="sdflkj" localSheetId="9">[1]Fire02!#REF!</definedName>
    <definedName name="sdflkj" localSheetId="10">[1]Fire02!#REF!</definedName>
    <definedName name="sdflkj" localSheetId="11">[1]Fire02!#REF!</definedName>
    <definedName name="sdflkj" localSheetId="12">[1]Fire02!#REF!</definedName>
    <definedName name="sdflkj">[1]Fire02!#REF!</definedName>
    <definedName name="sdrjci">[1]Fire02!$P$39</definedName>
    <definedName name="sonota" localSheetId="0">[3]見積!#REF!</definedName>
    <definedName name="sonota" localSheetId="1">[3]見積!#REF!</definedName>
    <definedName name="sonota" localSheetId="2">[3]見積!#REF!</definedName>
    <definedName name="sonota" localSheetId="4">[3]見積!#REF!</definedName>
    <definedName name="sonota" localSheetId="6">[3]見積!#REF!</definedName>
    <definedName name="sonota" localSheetId="7">[3]見積!#REF!</definedName>
    <definedName name="sonota" localSheetId="8">[3]見積!#REF!</definedName>
    <definedName name="sonota" localSheetId="9">[3]見積!#REF!</definedName>
    <definedName name="sonota" localSheetId="10">[3]見積!#REF!</definedName>
    <definedName name="sonota" localSheetId="11">[3]見積!#REF!</definedName>
    <definedName name="sonota" localSheetId="12">[3]見積!#REF!</definedName>
    <definedName name="sonota">[3]見積!#REF!</definedName>
    <definedName name="ss" localSheetId="0">#REF!</definedName>
    <definedName name="ss" localSheetId="1">#REF!</definedName>
    <definedName name="ss" localSheetId="2">#REF!</definedName>
    <definedName name="ss" localSheetId="4">#REF!</definedName>
    <definedName name="ss" localSheetId="6">#REF!</definedName>
    <definedName name="ss" localSheetId="7">#REF!</definedName>
    <definedName name="ss" localSheetId="8">#REF!</definedName>
    <definedName name="ss" localSheetId="9">#REF!</definedName>
    <definedName name="ss" localSheetId="10">#REF!</definedName>
    <definedName name="ss" localSheetId="11">#REF!</definedName>
    <definedName name="ss" localSheetId="12">#REF!</definedName>
    <definedName name="ss">#REF!</definedName>
    <definedName name="テラス" localSheetId="0">#REF!</definedName>
    <definedName name="テラス" localSheetId="1">#REF!</definedName>
    <definedName name="テラス" localSheetId="2">#REF!</definedName>
    <definedName name="テラス" localSheetId="4">#REF!</definedName>
    <definedName name="テラス" localSheetId="6">#REF!</definedName>
    <definedName name="テラス" localSheetId="7">#REF!</definedName>
    <definedName name="テラス" localSheetId="8">#REF!</definedName>
    <definedName name="テラス" localSheetId="9">#REF!</definedName>
    <definedName name="テラス" localSheetId="10">#REF!</definedName>
    <definedName name="テラス" localSheetId="11">#REF!</definedName>
    <definedName name="テラス" localSheetId="12">#REF!</definedName>
    <definedName name="テラス">#REF!</definedName>
    <definedName name="バイク" localSheetId="0">#REF!</definedName>
    <definedName name="バイク" localSheetId="1">#REF!</definedName>
    <definedName name="バイク" localSheetId="2">#REF!</definedName>
    <definedName name="バイク" localSheetId="4">#REF!</definedName>
    <definedName name="バイク" localSheetId="6">#REF!</definedName>
    <definedName name="バイク" localSheetId="7">#REF!</definedName>
    <definedName name="バイク" localSheetId="8">#REF!</definedName>
    <definedName name="バイク" localSheetId="9">#REF!</definedName>
    <definedName name="バイク" localSheetId="10">#REF!</definedName>
    <definedName name="バイク" localSheetId="11">#REF!</definedName>
    <definedName name="バイク" localSheetId="12">#REF!</definedName>
    <definedName name="バイク">#REF!</definedName>
    <definedName name="フリー" localSheetId="0">#REF!</definedName>
    <definedName name="フリー" localSheetId="1">#REF!</definedName>
    <definedName name="フリー" localSheetId="2">#REF!</definedName>
    <definedName name="フリー" localSheetId="4">#REF!</definedName>
    <definedName name="フリー" localSheetId="6">#REF!</definedName>
    <definedName name="フリー" localSheetId="7">#REF!</definedName>
    <definedName name="フリー" localSheetId="9">#REF!</definedName>
    <definedName name="フリー" localSheetId="10">#REF!</definedName>
    <definedName name="フリー" localSheetId="11">#REF!</definedName>
    <definedName name="フリー" localSheetId="12">#REF!</definedName>
    <definedName name="フリー">#REF!</definedName>
    <definedName name="ルーフ" localSheetId="0">#REF!</definedName>
    <definedName name="ルーフ" localSheetId="1">#REF!</definedName>
    <definedName name="ルーフ" localSheetId="2">#REF!</definedName>
    <definedName name="ルーフ" localSheetId="4">#REF!</definedName>
    <definedName name="ルーフ" localSheetId="6">#REF!</definedName>
    <definedName name="ルーフ" localSheetId="7">#REF!</definedName>
    <definedName name="ルーフ" localSheetId="9">#REF!</definedName>
    <definedName name="ルーフ" localSheetId="10">#REF!</definedName>
    <definedName name="ルーフ" localSheetId="11">#REF!</definedName>
    <definedName name="ルーフ" localSheetId="12">#REF!</definedName>
    <definedName name="ルーフ">#REF!</definedName>
    <definedName name="委託料率" localSheetId="0">#REF!</definedName>
    <definedName name="委託料率" localSheetId="1">#REF!</definedName>
    <definedName name="委託料率" localSheetId="2">#REF!</definedName>
    <definedName name="委託料率" localSheetId="4">#REF!</definedName>
    <definedName name="委託料率" localSheetId="6">#REF!</definedName>
    <definedName name="委託料率" localSheetId="7">#REF!</definedName>
    <definedName name="委託料率" localSheetId="9">#REF!</definedName>
    <definedName name="委託料率" localSheetId="10">#REF!</definedName>
    <definedName name="委託料率" localSheetId="11">#REF!</definedName>
    <definedName name="委託料率" localSheetId="12">#REF!</definedName>
    <definedName name="委託料率">#REF!</definedName>
    <definedName name="一般管理手数料" localSheetId="0">#REF!</definedName>
    <definedName name="一般管理手数料" localSheetId="1">#REF!</definedName>
    <definedName name="一般管理手数料" localSheetId="2">#REF!</definedName>
    <definedName name="一般管理手数料" localSheetId="4">#REF!</definedName>
    <definedName name="一般管理手数料" localSheetId="6">#REF!</definedName>
    <definedName name="一般管理手数料" localSheetId="7">#REF!</definedName>
    <definedName name="一般管理手数料" localSheetId="9">#REF!</definedName>
    <definedName name="一般管理手数料" localSheetId="10">#REF!</definedName>
    <definedName name="一般管理手数料" localSheetId="11">#REF!</definedName>
    <definedName name="一般管理手数料" localSheetId="12">#REF!</definedName>
    <definedName name="一般管理手数料">#REF!</definedName>
    <definedName name="延床面積持分" localSheetId="0">#REF!</definedName>
    <definedName name="延床面積持分" localSheetId="1">#REF!</definedName>
    <definedName name="延床面積持分" localSheetId="2">#REF!</definedName>
    <definedName name="延床面積持分" localSheetId="4">#REF!</definedName>
    <definedName name="延床面積持分" localSheetId="6">#REF!</definedName>
    <definedName name="延床面積持分" localSheetId="7">#REF!</definedName>
    <definedName name="延床面積持分" localSheetId="9">#REF!</definedName>
    <definedName name="延床面積持分" localSheetId="10">#REF!</definedName>
    <definedName name="延床面積持分" localSheetId="11">#REF!</definedName>
    <definedName name="延床面積持分" localSheetId="12">#REF!</definedName>
    <definedName name="延床面積持分">#REF!</definedName>
    <definedName name="延面積" localSheetId="0">#REF!</definedName>
    <definedName name="延面積" localSheetId="1">#REF!</definedName>
    <definedName name="延面積" localSheetId="2">#REF!</definedName>
    <definedName name="延面積" localSheetId="4">#REF!</definedName>
    <definedName name="延面積" localSheetId="6">#REF!</definedName>
    <definedName name="延面積" localSheetId="7">#REF!</definedName>
    <definedName name="延面積" localSheetId="9">#REF!</definedName>
    <definedName name="延面積" localSheetId="10">#REF!</definedName>
    <definedName name="延面積" localSheetId="11">#REF!</definedName>
    <definedName name="延面積" localSheetId="12">#REF!</definedName>
    <definedName name="延面積">#REF!</definedName>
    <definedName name="延面積持分比率" localSheetId="0">#REF!</definedName>
    <definedName name="延面積持分比率" localSheetId="1">#REF!</definedName>
    <definedName name="延面積持分比率" localSheetId="2">#REF!</definedName>
    <definedName name="延面積持分比率" localSheetId="4">#REF!</definedName>
    <definedName name="延面積持分比率" localSheetId="6">#REF!</definedName>
    <definedName name="延面積持分比率" localSheetId="7">#REF!</definedName>
    <definedName name="延面積持分比率" localSheetId="9">#REF!</definedName>
    <definedName name="延面積持分比率" localSheetId="10">#REF!</definedName>
    <definedName name="延面積持分比率" localSheetId="11">#REF!</definedName>
    <definedName name="延面積持分比率" localSheetId="12">#REF!</definedName>
    <definedName name="延面積持分比率">#REF!</definedName>
    <definedName name="汚水槽" localSheetId="0">#REF!</definedName>
    <definedName name="汚水槽" localSheetId="1">#REF!</definedName>
    <definedName name="汚水槽" localSheetId="2">#REF!</definedName>
    <definedName name="汚水槽" localSheetId="4">#REF!</definedName>
    <definedName name="汚水槽" localSheetId="6">#REF!</definedName>
    <definedName name="汚水槽" localSheetId="7">#REF!</definedName>
    <definedName name="汚水槽" localSheetId="9">#REF!</definedName>
    <definedName name="汚水槽" localSheetId="10">#REF!</definedName>
    <definedName name="汚水槽" localSheetId="11">#REF!</definedName>
    <definedName name="汚水槽" localSheetId="12">#REF!</definedName>
    <definedName name="汚水槽">#REF!</definedName>
    <definedName name="価格_Ａ１" localSheetId="0">#REF!</definedName>
    <definedName name="価格_Ａ１" localSheetId="1">#REF!</definedName>
    <definedName name="価格_Ａ１" localSheetId="2">#REF!</definedName>
    <definedName name="価格_Ａ１" localSheetId="4">#REF!</definedName>
    <definedName name="価格_Ａ１" localSheetId="6">#REF!</definedName>
    <definedName name="価格_Ａ１" localSheetId="7">#REF!</definedName>
    <definedName name="価格_Ａ１" localSheetId="9">#REF!</definedName>
    <definedName name="価格_Ａ１" localSheetId="10">#REF!</definedName>
    <definedName name="価格_Ａ１" localSheetId="11">#REF!</definedName>
    <definedName name="価格_Ａ１" localSheetId="12">#REF!</definedName>
    <definedName name="価格_Ａ１">#REF!</definedName>
    <definedName name="価格_Ａ２" localSheetId="0">#REF!</definedName>
    <definedName name="価格_Ａ２" localSheetId="1">#REF!</definedName>
    <definedName name="価格_Ａ２" localSheetId="2">#REF!</definedName>
    <definedName name="価格_Ａ２" localSheetId="4">#REF!</definedName>
    <definedName name="価格_Ａ２" localSheetId="6">#REF!</definedName>
    <definedName name="価格_Ａ２" localSheetId="7">#REF!</definedName>
    <definedName name="価格_Ａ２" localSheetId="9">#REF!</definedName>
    <definedName name="価格_Ａ２" localSheetId="10">#REF!</definedName>
    <definedName name="価格_Ａ２" localSheetId="11">#REF!</definedName>
    <definedName name="価格_Ａ２" localSheetId="12">#REF!</definedName>
    <definedName name="価格_Ａ２">#REF!</definedName>
    <definedName name="価格_Ｂ" localSheetId="0">#REF!</definedName>
    <definedName name="価格_Ｂ" localSheetId="1">#REF!</definedName>
    <definedName name="価格_Ｂ" localSheetId="2">#REF!</definedName>
    <definedName name="価格_Ｂ" localSheetId="4">#REF!</definedName>
    <definedName name="価格_Ｂ" localSheetId="6">#REF!</definedName>
    <definedName name="価格_Ｂ" localSheetId="7">#REF!</definedName>
    <definedName name="価格_Ｂ" localSheetId="9">#REF!</definedName>
    <definedName name="価格_Ｂ" localSheetId="10">#REF!</definedName>
    <definedName name="価格_Ｂ" localSheetId="11">#REF!</definedName>
    <definedName name="価格_Ｂ" localSheetId="12">#REF!</definedName>
    <definedName name="価格_Ｂ">#REF!</definedName>
    <definedName name="価格_Ｃ" localSheetId="0">#REF!</definedName>
    <definedName name="価格_Ｃ" localSheetId="1">#REF!</definedName>
    <definedName name="価格_Ｃ" localSheetId="2">#REF!</definedName>
    <definedName name="価格_Ｃ" localSheetId="4">#REF!</definedName>
    <definedName name="価格_Ｃ" localSheetId="6">#REF!</definedName>
    <definedName name="価格_Ｃ" localSheetId="7">#REF!</definedName>
    <definedName name="価格_Ｃ" localSheetId="9">#REF!</definedName>
    <definedName name="価格_Ｃ" localSheetId="10">#REF!</definedName>
    <definedName name="価格_Ｃ" localSheetId="11">#REF!</definedName>
    <definedName name="価格_Ｃ" localSheetId="12">#REF!</definedName>
    <definedName name="価格_Ｃ">#REF!</definedName>
    <definedName name="火災保険料" localSheetId="0">#REF!</definedName>
    <definedName name="火災保険料" localSheetId="1">#REF!</definedName>
    <definedName name="火災保険料" localSheetId="2">#REF!</definedName>
    <definedName name="火災保険料" localSheetId="4">#REF!</definedName>
    <definedName name="火災保険料" localSheetId="6">#REF!</definedName>
    <definedName name="火災保険料" localSheetId="7">#REF!</definedName>
    <definedName name="火災保険料" localSheetId="9">#REF!</definedName>
    <definedName name="火災保険料" localSheetId="10">#REF!</definedName>
    <definedName name="火災保険料" localSheetId="11">#REF!</definedName>
    <definedName name="火災保険料" localSheetId="12">#REF!</definedName>
    <definedName name="火災保険料">#REF!</definedName>
    <definedName name="外部駐" localSheetId="0">#REF!</definedName>
    <definedName name="外部駐" localSheetId="1">#REF!</definedName>
    <definedName name="外部駐" localSheetId="2">#REF!</definedName>
    <definedName name="外部駐" localSheetId="4">#REF!</definedName>
    <definedName name="外部駐" localSheetId="6">#REF!</definedName>
    <definedName name="外部駐" localSheetId="7">#REF!</definedName>
    <definedName name="外部駐" localSheetId="9">#REF!</definedName>
    <definedName name="外部駐" localSheetId="10">#REF!</definedName>
    <definedName name="外部駐" localSheetId="11">#REF!</definedName>
    <definedName name="外部駐" localSheetId="12">#REF!</definedName>
    <definedName name="外部駐">#REF!</definedName>
    <definedName name="外部駐車場" localSheetId="0">#REF!</definedName>
    <definedName name="外部駐車場" localSheetId="1">#REF!</definedName>
    <definedName name="外部駐車場" localSheetId="2">#REF!</definedName>
    <definedName name="外部駐車場" localSheetId="4">#REF!</definedName>
    <definedName name="外部駐車場" localSheetId="6">#REF!</definedName>
    <definedName name="外部駐車場" localSheetId="7">#REF!</definedName>
    <definedName name="外部駐車場" localSheetId="9">#REF!</definedName>
    <definedName name="外部駐車場" localSheetId="10">#REF!</definedName>
    <definedName name="外部駐車場" localSheetId="11">#REF!</definedName>
    <definedName name="外部駐車場" localSheetId="12">#REF!</definedName>
    <definedName name="外部駐車場">#REF!</definedName>
    <definedName name="管理員業務費" localSheetId="0">#REF!</definedName>
    <definedName name="管理員業務費" localSheetId="1">#REF!</definedName>
    <definedName name="管理員業務費" localSheetId="2">#REF!</definedName>
    <definedName name="管理員業務費" localSheetId="4">#REF!</definedName>
    <definedName name="管理員業務費" localSheetId="6">#REF!</definedName>
    <definedName name="管理員業務費" localSheetId="7">#REF!</definedName>
    <definedName name="管理員業務費" localSheetId="9">#REF!</definedName>
    <definedName name="管理員業務費" localSheetId="10">#REF!</definedName>
    <definedName name="管理員業務費" localSheetId="11">#REF!</definedName>
    <definedName name="管理員業務費" localSheetId="12">#REF!</definedName>
    <definedName name="管理員業務費">#REF!</definedName>
    <definedName name="管理準備金倍率" localSheetId="0">#REF!</definedName>
    <definedName name="管理準備金倍率" localSheetId="1">#REF!</definedName>
    <definedName name="管理準備金倍率" localSheetId="2">#REF!</definedName>
    <definedName name="管理準備金倍率" localSheetId="4">#REF!</definedName>
    <definedName name="管理準備金倍率" localSheetId="6">#REF!</definedName>
    <definedName name="管理準備金倍率" localSheetId="7">#REF!</definedName>
    <definedName name="管理準備金倍率" localSheetId="9">#REF!</definedName>
    <definedName name="管理準備金倍率" localSheetId="10">#REF!</definedName>
    <definedName name="管理準備金倍率" localSheetId="11">#REF!</definedName>
    <definedName name="管理準備金倍率" localSheetId="12">#REF!</definedName>
    <definedName name="管理準備金倍率">#REF!</definedName>
    <definedName name="管理費" localSheetId="0">#REF!</definedName>
    <definedName name="管理費" localSheetId="1">#REF!</definedName>
    <definedName name="管理費" localSheetId="2">#REF!</definedName>
    <definedName name="管理費" localSheetId="4">#REF!</definedName>
    <definedName name="管理費" localSheetId="6">#REF!</definedName>
    <definedName name="管理費" localSheetId="7">#REF!</definedName>
    <definedName name="管理費" localSheetId="9">#REF!</definedName>
    <definedName name="管理費" localSheetId="10">#REF!</definedName>
    <definedName name="管理費" localSheetId="11">#REF!</definedName>
    <definedName name="管理費" localSheetId="12">#REF!</definedName>
    <definedName name="管理費">#REF!</definedName>
    <definedName name="管理費㎡単価" localSheetId="0">#REF!</definedName>
    <definedName name="管理費㎡単価" localSheetId="1">#REF!</definedName>
    <definedName name="管理費㎡単価" localSheetId="2">#REF!</definedName>
    <definedName name="管理費㎡単価" localSheetId="4">#REF!</definedName>
    <definedName name="管理費㎡単価" localSheetId="6">#REF!</definedName>
    <definedName name="管理費㎡単価" localSheetId="7">#REF!</definedName>
    <definedName name="管理費㎡単価" localSheetId="9">#REF!</definedName>
    <definedName name="管理費㎡単価" localSheetId="10">#REF!</definedName>
    <definedName name="管理費㎡単価" localSheetId="11">#REF!</definedName>
    <definedName name="管理費㎡単価" localSheetId="12">#REF!</definedName>
    <definedName name="管理費㎡単価">#REF!</definedName>
    <definedName name="管理費単価" localSheetId="0">#REF!</definedName>
    <definedName name="管理費単価" localSheetId="1">#REF!</definedName>
    <definedName name="管理費単価" localSheetId="2">#REF!</definedName>
    <definedName name="管理費単価" localSheetId="4">#REF!</definedName>
    <definedName name="管理費単価" localSheetId="6">#REF!</definedName>
    <definedName name="管理費単価" localSheetId="7">#REF!</definedName>
    <definedName name="管理費単価" localSheetId="9">#REF!</definedName>
    <definedName name="管理費単価" localSheetId="10">#REF!</definedName>
    <definedName name="管理費単価" localSheetId="11">#REF!</definedName>
    <definedName name="管理費単価" localSheetId="12">#REF!</definedName>
    <definedName name="管理費単価">#REF!</definedName>
    <definedName name="還元利回り" localSheetId="0">#REF!</definedName>
    <definedName name="還元利回り" localSheetId="1">#REF!</definedName>
    <definedName name="還元利回り" localSheetId="2">#REF!</definedName>
    <definedName name="還元利回り" localSheetId="4">#REF!</definedName>
    <definedName name="還元利回り" localSheetId="6">#REF!</definedName>
    <definedName name="還元利回り" localSheetId="7">#REF!</definedName>
    <definedName name="還元利回り" localSheetId="9">#REF!</definedName>
    <definedName name="還元利回り" localSheetId="10">#REF!</definedName>
    <definedName name="還元利回り" localSheetId="11">#REF!</definedName>
    <definedName name="還元利回り" localSheetId="12">#REF!</definedName>
    <definedName name="還元利回り">#REF!</definedName>
    <definedName name="基金基準" localSheetId="0">#REF!</definedName>
    <definedName name="基金基準" localSheetId="1">#REF!</definedName>
    <definedName name="基金基準" localSheetId="2">#REF!</definedName>
    <definedName name="基金基準" localSheetId="4">#REF!</definedName>
    <definedName name="基金基準" localSheetId="6">#REF!</definedName>
    <definedName name="基金基準" localSheetId="7">#REF!</definedName>
    <definedName name="基金基準" localSheetId="9">#REF!</definedName>
    <definedName name="基金基準" localSheetId="10">#REF!</definedName>
    <definedName name="基金基準" localSheetId="11">#REF!</definedName>
    <definedName name="基金基準" localSheetId="12">#REF!</definedName>
    <definedName name="基金基準">#REF!</definedName>
    <definedName name="共視聴" localSheetId="0">#REF!</definedName>
    <definedName name="共視聴" localSheetId="1">#REF!</definedName>
    <definedName name="共視聴" localSheetId="2">#REF!</definedName>
    <definedName name="共視聴" localSheetId="4">#REF!</definedName>
    <definedName name="共視聴" localSheetId="6">#REF!</definedName>
    <definedName name="共視聴" localSheetId="7">#REF!</definedName>
    <definedName name="共視聴" localSheetId="9">#REF!</definedName>
    <definedName name="共視聴" localSheetId="10">#REF!</definedName>
    <definedName name="共視聴" localSheetId="11">#REF!</definedName>
    <definedName name="共視聴" localSheetId="12">#REF!</definedName>
    <definedName name="共視聴">#REF!</definedName>
    <definedName name="共視聴基準" localSheetId="0">#REF!</definedName>
    <definedName name="共視聴基準" localSheetId="1">#REF!</definedName>
    <definedName name="共視聴基準" localSheetId="2">#REF!</definedName>
    <definedName name="共視聴基準" localSheetId="4">#REF!</definedName>
    <definedName name="共視聴基準" localSheetId="6">#REF!</definedName>
    <definedName name="共視聴基準" localSheetId="7">#REF!</definedName>
    <definedName name="共視聴基準" localSheetId="9">#REF!</definedName>
    <definedName name="共視聴基準" localSheetId="10">#REF!</definedName>
    <definedName name="共視聴基準" localSheetId="11">#REF!</definedName>
    <definedName name="共視聴基準" localSheetId="12">#REF!</definedName>
    <definedName name="共視聴基準">#REF!</definedName>
    <definedName name="共用部" localSheetId="0">#REF!</definedName>
    <definedName name="共用部" localSheetId="1">#REF!</definedName>
    <definedName name="共用部" localSheetId="2">#REF!</definedName>
    <definedName name="共用部" localSheetId="4">#REF!</definedName>
    <definedName name="共用部" localSheetId="6">#REF!</definedName>
    <definedName name="共用部" localSheetId="7">#REF!</definedName>
    <definedName name="共用部" localSheetId="9">#REF!</definedName>
    <definedName name="共用部" localSheetId="10">#REF!</definedName>
    <definedName name="共用部" localSheetId="11">#REF!</definedName>
    <definedName name="共用部" localSheetId="12">#REF!</definedName>
    <definedName name="共用部">#REF!</definedName>
    <definedName name="緊急受付業務費" localSheetId="0">#REF!</definedName>
    <definedName name="緊急受付業務費" localSheetId="1">#REF!</definedName>
    <definedName name="緊急受付業務費" localSheetId="2">#REF!</definedName>
    <definedName name="緊急受付業務費" localSheetId="4">#REF!</definedName>
    <definedName name="緊急受付業務費" localSheetId="6">#REF!</definedName>
    <definedName name="緊急受付業務費" localSheetId="7">#REF!</definedName>
    <definedName name="緊急受付業務費" localSheetId="9">#REF!</definedName>
    <definedName name="緊急受付業務費" localSheetId="10">#REF!</definedName>
    <definedName name="緊急受付業務費" localSheetId="11">#REF!</definedName>
    <definedName name="緊急受付業務費" localSheetId="12">#REF!</definedName>
    <definedName name="緊急受付業務費">#REF!</definedName>
    <definedName name="建物持分比率" localSheetId="0">#REF!</definedName>
    <definedName name="建物持分比率" localSheetId="1">#REF!</definedName>
    <definedName name="建物持分比率" localSheetId="2">#REF!</definedName>
    <definedName name="建物持分比率" localSheetId="4">#REF!</definedName>
    <definedName name="建物持分比率" localSheetId="6">#REF!</definedName>
    <definedName name="建物持分比率" localSheetId="7">#REF!</definedName>
    <definedName name="建物持分比率" localSheetId="9">#REF!</definedName>
    <definedName name="建物持分比率" localSheetId="10">#REF!</definedName>
    <definedName name="建物持分比率" localSheetId="11">#REF!</definedName>
    <definedName name="建物持分比率" localSheetId="12">#REF!</definedName>
    <definedName name="建物持分比率">#REF!</definedName>
    <definedName name="個人賠償" localSheetId="0">#REF!</definedName>
    <definedName name="個人賠償" localSheetId="1">#REF!</definedName>
    <definedName name="個人賠償" localSheetId="2">#REF!</definedName>
    <definedName name="個人賠償" localSheetId="4">#REF!</definedName>
    <definedName name="個人賠償" localSheetId="6">#REF!</definedName>
    <definedName name="個人賠償" localSheetId="7">#REF!</definedName>
    <definedName name="個人賠償" localSheetId="9">#REF!</definedName>
    <definedName name="個人賠償" localSheetId="10">#REF!</definedName>
    <definedName name="個人賠償" localSheetId="11">#REF!</definedName>
    <definedName name="個人賠償" localSheetId="12">#REF!</definedName>
    <definedName name="個人賠償">#REF!</definedName>
    <definedName name="戸数" localSheetId="0">#REF!</definedName>
    <definedName name="戸数" localSheetId="1">#REF!</definedName>
    <definedName name="戸数" localSheetId="2">#REF!</definedName>
    <definedName name="戸数" localSheetId="4">#REF!</definedName>
    <definedName name="戸数" localSheetId="6">#REF!</definedName>
    <definedName name="戸数" localSheetId="7">#REF!</definedName>
    <definedName name="戸数" localSheetId="9">#REF!</definedName>
    <definedName name="戸数" localSheetId="10">#REF!</definedName>
    <definedName name="戸数" localSheetId="11">#REF!</definedName>
    <definedName name="戸数" localSheetId="12">#REF!</definedName>
    <definedName name="戸数">#REF!</definedName>
    <definedName name="今回評価時点" localSheetId="0">#REF!</definedName>
    <definedName name="今回評価時点" localSheetId="1">#REF!</definedName>
    <definedName name="今回評価時点" localSheetId="2">#REF!</definedName>
    <definedName name="今回評価時点" localSheetId="4">#REF!</definedName>
    <definedName name="今回評価時点" localSheetId="6">#REF!</definedName>
    <definedName name="今回評価時点" localSheetId="7">#REF!</definedName>
    <definedName name="今回評価時点" localSheetId="9">#REF!</definedName>
    <definedName name="今回評価時点" localSheetId="10">#REF!</definedName>
    <definedName name="今回評価時点" localSheetId="11">#REF!</definedName>
    <definedName name="今回評価時点" localSheetId="12">#REF!</definedName>
    <definedName name="今回評価時点">#REF!</definedName>
    <definedName name="再建築単価" localSheetId="0">#REF!</definedName>
    <definedName name="再建築単価" localSheetId="1">#REF!</definedName>
    <definedName name="再建築単価" localSheetId="2">#REF!</definedName>
    <definedName name="再建築単価" localSheetId="4">#REF!</definedName>
    <definedName name="再建築単価" localSheetId="6">#REF!</definedName>
    <definedName name="再建築単価" localSheetId="7">#REF!</definedName>
    <definedName name="再建築単価" localSheetId="9">#REF!</definedName>
    <definedName name="再建築単価" localSheetId="10">#REF!</definedName>
    <definedName name="再建築単価" localSheetId="11">#REF!</definedName>
    <definedName name="再建築単価" localSheetId="12">#REF!</definedName>
    <definedName name="再建築単価">#REF!</definedName>
    <definedName name="支出" localSheetId="0">#REF!</definedName>
    <definedName name="支出" localSheetId="1">#REF!</definedName>
    <definedName name="支出" localSheetId="2">#REF!</definedName>
    <definedName name="支出" localSheetId="4">#REF!</definedName>
    <definedName name="支出" localSheetId="6">#REF!</definedName>
    <definedName name="支出" localSheetId="7">#REF!</definedName>
    <definedName name="支出" localSheetId="9">#REF!</definedName>
    <definedName name="支出" localSheetId="10">#REF!</definedName>
    <definedName name="支出" localSheetId="11">#REF!</definedName>
    <definedName name="支出" localSheetId="12">#REF!</definedName>
    <definedName name="支出">#REF!</definedName>
    <definedName name="施設賠償" localSheetId="0">#REF!</definedName>
    <definedName name="施設賠償" localSheetId="1">#REF!</definedName>
    <definedName name="施設賠償" localSheetId="2">#REF!</definedName>
    <definedName name="施設賠償" localSheetId="4">#REF!</definedName>
    <definedName name="施設賠償" localSheetId="6">#REF!</definedName>
    <definedName name="施設賠償" localSheetId="7">#REF!</definedName>
    <definedName name="施設賠償" localSheetId="9">#REF!</definedName>
    <definedName name="施設賠償" localSheetId="10">#REF!</definedName>
    <definedName name="施設賠償" localSheetId="11">#REF!</definedName>
    <definedName name="施設賠償" localSheetId="12">#REF!</definedName>
    <definedName name="施設賠償">#REF!</definedName>
    <definedName name="事務管理業務費" localSheetId="0">#REF!</definedName>
    <definedName name="事務管理業務費" localSheetId="1">#REF!</definedName>
    <definedName name="事務管理業務費" localSheetId="2">#REF!</definedName>
    <definedName name="事務管理業務費" localSheetId="4">#REF!</definedName>
    <definedName name="事務管理業務費" localSheetId="6">#REF!</definedName>
    <definedName name="事務管理業務費" localSheetId="7">#REF!</definedName>
    <definedName name="事務管理業務費" localSheetId="9">#REF!</definedName>
    <definedName name="事務管理業務費" localSheetId="10">#REF!</definedName>
    <definedName name="事務管理業務費" localSheetId="11">#REF!</definedName>
    <definedName name="事務管理業務費" localSheetId="12">#REF!</definedName>
    <definedName name="事務管理業務費">#REF!</definedName>
    <definedName name="実績管理収支" localSheetId="0">#REF!</definedName>
    <definedName name="実績管理収支" localSheetId="1">#REF!</definedName>
    <definedName name="実績管理収支" localSheetId="2">#REF!</definedName>
    <definedName name="実績管理収支" localSheetId="4">#REF!</definedName>
    <definedName name="実績管理収支" localSheetId="6">#REF!</definedName>
    <definedName name="実績管理収支" localSheetId="7">#REF!</definedName>
    <definedName name="実績管理収支" localSheetId="9">#REF!</definedName>
    <definedName name="実績管理収支" localSheetId="10">#REF!</definedName>
    <definedName name="実績管理収支" localSheetId="11">#REF!</definedName>
    <definedName name="実績管理収支" localSheetId="12">#REF!</definedName>
    <definedName name="実績管理収支">#REF!</definedName>
    <definedName name="実績共益費" localSheetId="0">#REF!</definedName>
    <definedName name="実績共益費" localSheetId="1">#REF!</definedName>
    <definedName name="実績共益費" localSheetId="2">#REF!</definedName>
    <definedName name="実績共益費" localSheetId="4">#REF!</definedName>
    <definedName name="実績共益費" localSheetId="6">#REF!</definedName>
    <definedName name="実績共益費" localSheetId="7">#REF!</definedName>
    <definedName name="実績共益費" localSheetId="9">#REF!</definedName>
    <definedName name="実績共益費" localSheetId="10">#REF!</definedName>
    <definedName name="実績共益費" localSheetId="11">#REF!</definedName>
    <definedName name="実績共益費" localSheetId="12">#REF!</definedName>
    <definedName name="実績共益費">#REF!</definedName>
    <definedName name="実績賃貸収支" localSheetId="0">#REF!</definedName>
    <definedName name="実績賃貸収支" localSheetId="1">#REF!</definedName>
    <definedName name="実績賃貸収支" localSheetId="2">#REF!</definedName>
    <definedName name="実績賃貸収支" localSheetId="4">#REF!</definedName>
    <definedName name="実績賃貸収支" localSheetId="6">#REF!</definedName>
    <definedName name="実績賃貸収支" localSheetId="7">#REF!</definedName>
    <definedName name="実績賃貸収支" localSheetId="9">#REF!</definedName>
    <definedName name="実績賃貸収支" localSheetId="10">#REF!</definedName>
    <definedName name="実績賃貸収支" localSheetId="11">#REF!</definedName>
    <definedName name="実績賃貸収支" localSheetId="12">#REF!</definedName>
    <definedName name="実績賃貸収支">#REF!</definedName>
    <definedName name="実績賃貸収入" localSheetId="0">#REF!</definedName>
    <definedName name="実績賃貸収入" localSheetId="1">#REF!</definedName>
    <definedName name="実績賃貸収入" localSheetId="2">#REF!</definedName>
    <definedName name="実績賃貸収入" localSheetId="4">#REF!</definedName>
    <definedName name="実績賃貸収入" localSheetId="6">#REF!</definedName>
    <definedName name="実績賃貸収入" localSheetId="7">#REF!</definedName>
    <definedName name="実績賃貸収入" localSheetId="9">#REF!</definedName>
    <definedName name="実績賃貸収入" localSheetId="10">#REF!</definedName>
    <definedName name="実績賃貸収入" localSheetId="11">#REF!</definedName>
    <definedName name="実績賃貸収入" localSheetId="12">#REF!</definedName>
    <definedName name="実績賃貸収入">#REF!</definedName>
    <definedName name="実績賃料" localSheetId="0">#REF!</definedName>
    <definedName name="実績賃料" localSheetId="1">#REF!</definedName>
    <definedName name="実績賃料" localSheetId="2">#REF!</definedName>
    <definedName name="実績賃料" localSheetId="4">#REF!</definedName>
    <definedName name="実績賃料" localSheetId="6">#REF!</definedName>
    <definedName name="実績賃料" localSheetId="7">#REF!</definedName>
    <definedName name="実績賃料" localSheetId="9">#REF!</definedName>
    <definedName name="実績賃料" localSheetId="10">#REF!</definedName>
    <definedName name="実績賃料" localSheetId="11">#REF!</definedName>
    <definedName name="実績賃料" localSheetId="12">#REF!</definedName>
    <definedName name="実績賃料">#REF!</definedName>
    <definedName name="実績売上総利益" localSheetId="0">#REF!</definedName>
    <definedName name="実績売上総利益" localSheetId="1">#REF!</definedName>
    <definedName name="実績売上総利益" localSheetId="2">#REF!</definedName>
    <definedName name="実績売上総利益" localSheetId="4">#REF!</definedName>
    <definedName name="実績売上総利益" localSheetId="6">#REF!</definedName>
    <definedName name="実績売上総利益" localSheetId="7">#REF!</definedName>
    <definedName name="実績売上総利益" localSheetId="9">#REF!</definedName>
    <definedName name="実績売上総利益" localSheetId="10">#REF!</definedName>
    <definedName name="実績売上総利益" localSheetId="11">#REF!</definedName>
    <definedName name="実績売上総利益" localSheetId="12">#REF!</definedName>
    <definedName name="実績売上総利益">#REF!</definedName>
    <definedName name="実績敷金" localSheetId="0">#REF!</definedName>
    <definedName name="実績敷金" localSheetId="1">#REF!</definedName>
    <definedName name="実績敷金" localSheetId="2">#REF!</definedName>
    <definedName name="実績敷金" localSheetId="4">#REF!</definedName>
    <definedName name="実績敷金" localSheetId="6">#REF!</definedName>
    <definedName name="実績敷金" localSheetId="7">#REF!</definedName>
    <definedName name="実績敷金" localSheetId="9">#REF!</definedName>
    <definedName name="実績敷金" localSheetId="10">#REF!</definedName>
    <definedName name="実績敷金" localSheetId="11">#REF!</definedName>
    <definedName name="実績敷金" localSheetId="12">#REF!</definedName>
    <definedName name="実績敷金">#REF!</definedName>
    <definedName name="実績名義変更料等" localSheetId="0">#REF!</definedName>
    <definedName name="実績名義変更料等" localSheetId="1">#REF!</definedName>
    <definedName name="実績名義変更料等" localSheetId="2">#REF!</definedName>
    <definedName name="実績名義変更料等" localSheetId="4">#REF!</definedName>
    <definedName name="実績名義変更料等" localSheetId="6">#REF!</definedName>
    <definedName name="実績名義変更料等" localSheetId="7">#REF!</definedName>
    <definedName name="実績名義変更料等" localSheetId="9">#REF!</definedName>
    <definedName name="実績名義変更料等" localSheetId="10">#REF!</definedName>
    <definedName name="実績名義変更料等" localSheetId="11">#REF!</definedName>
    <definedName name="実績名義変更料等" localSheetId="12">#REF!</definedName>
    <definedName name="実績名義変更料等">#REF!</definedName>
    <definedName name="収益按分比率" localSheetId="0">#REF!</definedName>
    <definedName name="収益按分比率" localSheetId="1">#REF!</definedName>
    <definedName name="収益按分比率" localSheetId="2">#REF!</definedName>
    <definedName name="収益按分比率" localSheetId="4">#REF!</definedName>
    <definedName name="収益按分比率" localSheetId="6">#REF!</definedName>
    <definedName name="収益按分比率" localSheetId="7">#REF!</definedName>
    <definedName name="収益按分比率" localSheetId="9">#REF!</definedName>
    <definedName name="収益按分比率" localSheetId="10">#REF!</definedName>
    <definedName name="収益按分比率" localSheetId="11">#REF!</definedName>
    <definedName name="収益按分比率" localSheetId="12">#REF!</definedName>
    <definedName name="収益按分比率">#REF!</definedName>
    <definedName name="収入" localSheetId="0">#REF!</definedName>
    <definedName name="収入" localSheetId="1">#REF!</definedName>
    <definedName name="収入" localSheetId="2">#REF!</definedName>
    <definedName name="収入" localSheetId="4">#REF!</definedName>
    <definedName name="収入" localSheetId="6">#REF!</definedName>
    <definedName name="収入" localSheetId="7">#REF!</definedName>
    <definedName name="収入" localSheetId="9">#REF!</definedName>
    <definedName name="収入" localSheetId="10">#REF!</definedName>
    <definedName name="収入" localSheetId="11">#REF!</definedName>
    <definedName name="収入" localSheetId="12">#REF!</definedName>
    <definedName name="収入">#REF!</definedName>
    <definedName name="住戸戸数" localSheetId="0">#REF!</definedName>
    <definedName name="住戸戸数" localSheetId="1">#REF!</definedName>
    <definedName name="住戸戸数" localSheetId="2">#REF!</definedName>
    <definedName name="住戸戸数" localSheetId="4">#REF!</definedName>
    <definedName name="住戸戸数" localSheetId="6">#REF!</definedName>
    <definedName name="住戸戸数" localSheetId="7">#REF!</definedName>
    <definedName name="住戸戸数" localSheetId="9">#REF!</definedName>
    <definedName name="住戸戸数" localSheetId="10">#REF!</definedName>
    <definedName name="住戸戸数" localSheetId="11">#REF!</definedName>
    <definedName name="住戸戸数" localSheetId="12">#REF!</definedName>
    <definedName name="住戸戸数">#REF!</definedName>
    <definedName name="住戸専有" localSheetId="0">#REF!</definedName>
    <definedName name="住戸専有" localSheetId="1">#REF!</definedName>
    <definedName name="住戸専有" localSheetId="2">#REF!</definedName>
    <definedName name="住戸専有" localSheetId="4">#REF!</definedName>
    <definedName name="住戸専有" localSheetId="6">#REF!</definedName>
    <definedName name="住戸専有" localSheetId="7">#REF!</definedName>
    <definedName name="住戸専有" localSheetId="9">#REF!</definedName>
    <definedName name="住戸専有" localSheetId="10">#REF!</definedName>
    <definedName name="住戸専有" localSheetId="11">#REF!</definedName>
    <definedName name="住戸専有" localSheetId="12">#REF!</definedName>
    <definedName name="住戸専有">#REF!</definedName>
    <definedName name="準備金" localSheetId="0">#REF!</definedName>
    <definedName name="準備金" localSheetId="1">#REF!</definedName>
    <definedName name="準備金" localSheetId="2">#REF!</definedName>
    <definedName name="準備金" localSheetId="4">#REF!</definedName>
    <definedName name="準備金" localSheetId="6">#REF!</definedName>
    <definedName name="準備金" localSheetId="7">#REF!</definedName>
    <definedName name="準備金" localSheetId="9">#REF!</definedName>
    <definedName name="準備金" localSheetId="10">#REF!</definedName>
    <definedName name="準備金" localSheetId="11">#REF!</definedName>
    <definedName name="準備金" localSheetId="12">#REF!</definedName>
    <definedName name="準備金">#REF!</definedName>
    <definedName name="準備金基準" localSheetId="0">#REF!</definedName>
    <definedName name="準備金基準" localSheetId="1">#REF!</definedName>
    <definedName name="準備金基準" localSheetId="2">#REF!</definedName>
    <definedName name="準備金基準" localSheetId="4">#REF!</definedName>
    <definedName name="準備金基準" localSheetId="6">#REF!</definedName>
    <definedName name="準備金基準" localSheetId="7">#REF!</definedName>
    <definedName name="準備金基準" localSheetId="9">#REF!</definedName>
    <definedName name="準備金基準" localSheetId="10">#REF!</definedName>
    <definedName name="準備金基準" localSheetId="11">#REF!</definedName>
    <definedName name="準備金基準" localSheetId="12">#REF!</definedName>
    <definedName name="準備金基準">#REF!</definedName>
    <definedName name="準備金倍率" localSheetId="0">#REF!</definedName>
    <definedName name="準備金倍率" localSheetId="1">#REF!</definedName>
    <definedName name="準備金倍率" localSheetId="2">#REF!</definedName>
    <definedName name="準備金倍率" localSheetId="4">#REF!</definedName>
    <definedName name="準備金倍率" localSheetId="6">#REF!</definedName>
    <definedName name="準備金倍率" localSheetId="7">#REF!</definedName>
    <definedName name="準備金倍率" localSheetId="9">#REF!</definedName>
    <definedName name="準備金倍率" localSheetId="10">#REF!</definedName>
    <definedName name="準備金倍率" localSheetId="11">#REF!</definedName>
    <definedName name="準備金倍率" localSheetId="12">#REF!</definedName>
    <definedName name="準備金倍率">#REF!</definedName>
    <definedName name="昇降機賠償" localSheetId="0">#REF!</definedName>
    <definedName name="昇降機賠償" localSheetId="1">#REF!</definedName>
    <definedName name="昇降機賠償" localSheetId="2">#REF!</definedName>
    <definedName name="昇降機賠償" localSheetId="4">#REF!</definedName>
    <definedName name="昇降機賠償" localSheetId="6">#REF!</definedName>
    <definedName name="昇降機賠償" localSheetId="7">#REF!</definedName>
    <definedName name="昇降機賠償" localSheetId="9">#REF!</definedName>
    <definedName name="昇降機賠償" localSheetId="10">#REF!</definedName>
    <definedName name="昇降機賠償" localSheetId="11">#REF!</definedName>
    <definedName name="昇降機賠償" localSheetId="12">#REF!</definedName>
    <definedName name="昇降機賠償">#REF!</definedName>
    <definedName name="新築年月" localSheetId="0">#REF!</definedName>
    <definedName name="新築年月" localSheetId="1">#REF!</definedName>
    <definedName name="新築年月" localSheetId="2">#REF!</definedName>
    <definedName name="新築年月" localSheetId="4">#REF!</definedName>
    <definedName name="新築年月" localSheetId="6">#REF!</definedName>
    <definedName name="新築年月" localSheetId="7">#REF!</definedName>
    <definedName name="新築年月" localSheetId="9">#REF!</definedName>
    <definedName name="新築年月" localSheetId="10">#REF!</definedName>
    <definedName name="新築年月" localSheetId="11">#REF!</definedName>
    <definedName name="新築年月" localSheetId="12">#REF!</definedName>
    <definedName name="新築年月">#REF!</definedName>
    <definedName name="積立金" localSheetId="0">#REF!</definedName>
    <definedName name="積立金" localSheetId="1">#REF!</definedName>
    <definedName name="積立金" localSheetId="2">#REF!</definedName>
    <definedName name="積立金" localSheetId="4">#REF!</definedName>
    <definedName name="積立金" localSheetId="6">#REF!</definedName>
    <definedName name="積立金" localSheetId="7">#REF!</definedName>
    <definedName name="積立金" localSheetId="9">#REF!</definedName>
    <definedName name="積立金" localSheetId="10">#REF!</definedName>
    <definedName name="積立金" localSheetId="11">#REF!</definedName>
    <definedName name="積立金" localSheetId="12">#REF!</definedName>
    <definedName name="積立金">#REF!</definedName>
    <definedName name="積立金基準" localSheetId="0">#REF!</definedName>
    <definedName name="積立金基準" localSheetId="1">#REF!</definedName>
    <definedName name="積立金基準" localSheetId="2">#REF!</definedName>
    <definedName name="積立金基準" localSheetId="4">#REF!</definedName>
    <definedName name="積立金基準" localSheetId="6">#REF!</definedName>
    <definedName name="積立金基準" localSheetId="7">#REF!</definedName>
    <definedName name="積立金基準" localSheetId="9">#REF!</definedName>
    <definedName name="積立金基準" localSheetId="10">#REF!</definedName>
    <definedName name="積立金基準" localSheetId="11">#REF!</definedName>
    <definedName name="積立金基準" localSheetId="12">#REF!</definedName>
    <definedName name="積立金基準">#REF!</definedName>
    <definedName name="積立金単価" localSheetId="0">#REF!</definedName>
    <definedName name="積立金単価" localSheetId="1">#REF!</definedName>
    <definedName name="積立金単価" localSheetId="2">#REF!</definedName>
    <definedName name="積立金単価" localSheetId="4">#REF!</definedName>
    <definedName name="積立金単価" localSheetId="6">#REF!</definedName>
    <definedName name="積立金単価" localSheetId="7">#REF!</definedName>
    <definedName name="積立金単価" localSheetId="9">#REF!</definedName>
    <definedName name="積立金単価" localSheetId="10">#REF!</definedName>
    <definedName name="積立金単価" localSheetId="11">#REF!</definedName>
    <definedName name="積立金単価" localSheetId="12">#REF!</definedName>
    <definedName name="積立金単価">#REF!</definedName>
    <definedName name="積立保険料" localSheetId="0">#REF!</definedName>
    <definedName name="積立保険料" localSheetId="1">#REF!</definedName>
    <definedName name="積立保険料" localSheetId="2">#REF!</definedName>
    <definedName name="積立保険料" localSheetId="4">#REF!</definedName>
    <definedName name="積立保険料" localSheetId="6">#REF!</definedName>
    <definedName name="積立保険料" localSheetId="7">#REF!</definedName>
    <definedName name="積立保険料" localSheetId="9">#REF!</definedName>
    <definedName name="積立保険料" localSheetId="10">#REF!</definedName>
    <definedName name="積立保険料" localSheetId="11">#REF!</definedName>
    <definedName name="積立保険料" localSheetId="12">#REF!</definedName>
    <definedName name="積立保険料">#REF!</definedName>
    <definedName name="専有部" localSheetId="0">#REF!</definedName>
    <definedName name="専有部" localSheetId="1">#REF!</definedName>
    <definedName name="専有部" localSheetId="2">#REF!</definedName>
    <definedName name="専有部" localSheetId="4">#REF!</definedName>
    <definedName name="専有部" localSheetId="6">#REF!</definedName>
    <definedName name="専有部" localSheetId="7">#REF!</definedName>
    <definedName name="専有部" localSheetId="9">#REF!</definedName>
    <definedName name="専有部" localSheetId="10">#REF!</definedName>
    <definedName name="専有部" localSheetId="11">#REF!</definedName>
    <definedName name="専有部" localSheetId="12">#REF!</definedName>
    <definedName name="専有部">#REF!</definedName>
    <definedName name="専有面積合計" localSheetId="0">#REF!</definedName>
    <definedName name="専有面積合計" localSheetId="1">#REF!</definedName>
    <definedName name="専有面積合計" localSheetId="2">#REF!</definedName>
    <definedName name="専有面積合計" localSheetId="4">#REF!</definedName>
    <definedName name="専有面積合計" localSheetId="6">#REF!</definedName>
    <definedName name="専有面積合計" localSheetId="7">#REF!</definedName>
    <definedName name="専有面積合計" localSheetId="9">#REF!</definedName>
    <definedName name="専有面積合計" localSheetId="10">#REF!</definedName>
    <definedName name="専有面積合計" localSheetId="11">#REF!</definedName>
    <definedName name="専有面積合計" localSheetId="12">#REF!</definedName>
    <definedName name="専有面積合計">#REF!</definedName>
    <definedName name="専用積立金" localSheetId="0">#REF!</definedName>
    <definedName name="専用積立金" localSheetId="1">#REF!</definedName>
    <definedName name="専用積立金" localSheetId="2">#REF!</definedName>
    <definedName name="専用積立金" localSheetId="4">#REF!</definedName>
    <definedName name="専用積立金" localSheetId="6">#REF!</definedName>
    <definedName name="専用積立金" localSheetId="7">#REF!</definedName>
    <definedName name="専用積立金" localSheetId="9">#REF!</definedName>
    <definedName name="専用積立金" localSheetId="10">#REF!</definedName>
    <definedName name="専用積立金" localSheetId="11">#REF!</definedName>
    <definedName name="専用積立金" localSheetId="12">#REF!</definedName>
    <definedName name="専用積立金">#REF!</definedName>
    <definedName name="専用駐車場" localSheetId="0">#REF!</definedName>
    <definedName name="専用駐車場" localSheetId="1">#REF!</definedName>
    <definedName name="専用駐車場" localSheetId="2">#REF!</definedName>
    <definedName name="専用駐車場" localSheetId="4">#REF!</definedName>
    <definedName name="専用駐車場" localSheetId="6">#REF!</definedName>
    <definedName name="専用駐車場" localSheetId="7">#REF!</definedName>
    <definedName name="専用駐車場" localSheetId="9">#REF!</definedName>
    <definedName name="専用駐車場" localSheetId="10">#REF!</definedName>
    <definedName name="専用駐車場" localSheetId="11">#REF!</definedName>
    <definedName name="専用駐車場" localSheetId="12">#REF!</definedName>
    <definedName name="専用駐車場">#REF!</definedName>
    <definedName name="専用庭" localSheetId="0">#REF!</definedName>
    <definedName name="専用庭" localSheetId="1">#REF!</definedName>
    <definedName name="専用庭" localSheetId="2">#REF!</definedName>
    <definedName name="専用庭" localSheetId="4">#REF!</definedName>
    <definedName name="専用庭" localSheetId="6">#REF!</definedName>
    <definedName name="専用庭" localSheetId="7">#REF!</definedName>
    <definedName name="専用庭" localSheetId="9">#REF!</definedName>
    <definedName name="専用庭" localSheetId="10">#REF!</definedName>
    <definedName name="専用庭" localSheetId="11">#REF!</definedName>
    <definedName name="専用庭" localSheetId="12">#REF!</definedName>
    <definedName name="専用庭">#REF!</definedName>
    <definedName name="専用面積" localSheetId="0">#REF!</definedName>
    <definedName name="専用面積" localSheetId="1">#REF!</definedName>
    <definedName name="専用面積" localSheetId="2">#REF!</definedName>
    <definedName name="専用面積" localSheetId="4">#REF!</definedName>
    <definedName name="専用面積" localSheetId="6">#REF!</definedName>
    <definedName name="専用面積" localSheetId="7">#REF!</definedName>
    <definedName name="専用面積" localSheetId="9">#REF!</definedName>
    <definedName name="専用面積" localSheetId="10">#REF!</definedName>
    <definedName name="専用面積" localSheetId="11">#REF!</definedName>
    <definedName name="専用面積" localSheetId="12">#REF!</definedName>
    <definedName name="専用面積">#REF!</definedName>
    <definedName name="専用面積持分" localSheetId="0">#REF!</definedName>
    <definedName name="専用面積持分" localSheetId="1">#REF!</definedName>
    <definedName name="専用面積持分" localSheetId="2">#REF!</definedName>
    <definedName name="専用面積持分" localSheetId="4">#REF!</definedName>
    <definedName name="専用面積持分" localSheetId="6">#REF!</definedName>
    <definedName name="専用面積持分" localSheetId="7">#REF!</definedName>
    <definedName name="専用面積持分" localSheetId="9">#REF!</definedName>
    <definedName name="専用面積持分" localSheetId="10">#REF!</definedName>
    <definedName name="専用面積持分" localSheetId="11">#REF!</definedName>
    <definedName name="専用面積持分" localSheetId="12">#REF!</definedName>
    <definedName name="専用面積持分">#REF!</definedName>
    <definedName name="専用面積持分比率" localSheetId="0">#REF!</definedName>
    <definedName name="専用面積持分比率" localSheetId="1">#REF!</definedName>
    <definedName name="専用面積持分比率" localSheetId="2">#REF!</definedName>
    <definedName name="専用面積持分比率" localSheetId="4">#REF!</definedName>
    <definedName name="専用面積持分比率" localSheetId="6">#REF!</definedName>
    <definedName name="専用面積持分比率" localSheetId="7">#REF!</definedName>
    <definedName name="専用面積持分比率" localSheetId="9">#REF!</definedName>
    <definedName name="専用面積持分比率" localSheetId="10">#REF!</definedName>
    <definedName name="専用面積持分比率" localSheetId="11">#REF!</definedName>
    <definedName name="専用面積持分比率" localSheetId="12">#REF!</definedName>
    <definedName name="専用面積持分比率">#REF!</definedName>
    <definedName name="前回評価時点" localSheetId="0">#REF!</definedName>
    <definedName name="前回評価時点" localSheetId="1">#REF!</definedName>
    <definedName name="前回評価時点" localSheetId="2">#REF!</definedName>
    <definedName name="前回評価時点" localSheetId="4">#REF!</definedName>
    <definedName name="前回評価時点" localSheetId="6">#REF!</definedName>
    <definedName name="前回評価時点" localSheetId="7">#REF!</definedName>
    <definedName name="前回評価時点" localSheetId="9">#REF!</definedName>
    <definedName name="前回評価時点" localSheetId="10">#REF!</definedName>
    <definedName name="前回評価時点" localSheetId="11">#REF!</definedName>
    <definedName name="前回評価時点" localSheetId="12">#REF!</definedName>
    <definedName name="前回評価時点">#REF!</definedName>
    <definedName name="倉庫" localSheetId="0">#REF!</definedName>
    <definedName name="倉庫" localSheetId="1">#REF!</definedName>
    <definedName name="倉庫" localSheetId="2">#REF!</definedName>
    <definedName name="倉庫" localSheetId="4">#REF!</definedName>
    <definedName name="倉庫" localSheetId="6">#REF!</definedName>
    <definedName name="倉庫" localSheetId="7">#REF!</definedName>
    <definedName name="倉庫" localSheetId="9">#REF!</definedName>
    <definedName name="倉庫" localSheetId="10">#REF!</definedName>
    <definedName name="倉庫" localSheetId="11">#REF!</definedName>
    <definedName name="倉庫" localSheetId="12">#REF!</definedName>
    <definedName name="倉庫">#REF!</definedName>
    <definedName name="想定管理収支" localSheetId="0">#REF!</definedName>
    <definedName name="想定管理収支" localSheetId="1">#REF!</definedName>
    <definedName name="想定管理収支" localSheetId="2">#REF!</definedName>
    <definedName name="想定管理収支" localSheetId="4">#REF!</definedName>
    <definedName name="想定管理収支" localSheetId="6">#REF!</definedName>
    <definedName name="想定管理収支" localSheetId="7">#REF!</definedName>
    <definedName name="想定管理収支" localSheetId="9">#REF!</definedName>
    <definedName name="想定管理収支" localSheetId="10">#REF!</definedName>
    <definedName name="想定管理収支" localSheetId="11">#REF!</definedName>
    <definedName name="想定管理収支" localSheetId="12">#REF!</definedName>
    <definedName name="想定管理収支">#REF!</definedName>
    <definedName name="想定共益費" localSheetId="0">#REF!</definedName>
    <definedName name="想定共益費" localSheetId="1">#REF!</definedName>
    <definedName name="想定共益費" localSheetId="2">#REF!</definedName>
    <definedName name="想定共益費" localSheetId="4">#REF!</definedName>
    <definedName name="想定共益費" localSheetId="6">#REF!</definedName>
    <definedName name="想定共益費" localSheetId="7">#REF!</definedName>
    <definedName name="想定共益費" localSheetId="9">#REF!</definedName>
    <definedName name="想定共益費" localSheetId="10">#REF!</definedName>
    <definedName name="想定共益費" localSheetId="11">#REF!</definedName>
    <definedName name="想定共益費" localSheetId="12">#REF!</definedName>
    <definedName name="想定共益費">#REF!</definedName>
    <definedName name="想定賃貸収支" localSheetId="0">#REF!</definedName>
    <definedName name="想定賃貸収支" localSheetId="1">#REF!</definedName>
    <definedName name="想定賃貸収支" localSheetId="2">#REF!</definedName>
    <definedName name="想定賃貸収支" localSheetId="4">#REF!</definedName>
    <definedName name="想定賃貸収支" localSheetId="6">#REF!</definedName>
    <definedName name="想定賃貸収支" localSheetId="7">#REF!</definedName>
    <definedName name="想定賃貸収支" localSheetId="9">#REF!</definedName>
    <definedName name="想定賃貸収支" localSheetId="10">#REF!</definedName>
    <definedName name="想定賃貸収支" localSheetId="11">#REF!</definedName>
    <definedName name="想定賃貸収支" localSheetId="12">#REF!</definedName>
    <definedName name="想定賃貸収支">#REF!</definedName>
    <definedName name="想定賃貸収入" localSheetId="0">#REF!</definedName>
    <definedName name="想定賃貸収入" localSheetId="1">#REF!</definedName>
    <definedName name="想定賃貸収入" localSheetId="2">#REF!</definedName>
    <definedName name="想定賃貸収入" localSheetId="4">#REF!</definedName>
    <definedName name="想定賃貸収入" localSheetId="6">#REF!</definedName>
    <definedName name="想定賃貸収入" localSheetId="7">#REF!</definedName>
    <definedName name="想定賃貸収入" localSheetId="9">#REF!</definedName>
    <definedName name="想定賃貸収入" localSheetId="10">#REF!</definedName>
    <definedName name="想定賃貸収入" localSheetId="11">#REF!</definedName>
    <definedName name="想定賃貸収入" localSheetId="12">#REF!</definedName>
    <definedName name="想定賃貸収入">#REF!</definedName>
    <definedName name="想定賃料" localSheetId="0">#REF!</definedName>
    <definedName name="想定賃料" localSheetId="1">#REF!</definedName>
    <definedName name="想定賃料" localSheetId="2">#REF!</definedName>
    <definedName name="想定賃料" localSheetId="4">#REF!</definedName>
    <definedName name="想定賃料" localSheetId="6">#REF!</definedName>
    <definedName name="想定賃料" localSheetId="7">#REF!</definedName>
    <definedName name="想定賃料" localSheetId="9">#REF!</definedName>
    <definedName name="想定賃料" localSheetId="10">#REF!</definedName>
    <definedName name="想定賃料" localSheetId="11">#REF!</definedName>
    <definedName name="想定賃料" localSheetId="12">#REF!</definedName>
    <definedName name="想定賃料">#REF!</definedName>
    <definedName name="想定売上総利益" localSheetId="0">#REF!</definedName>
    <definedName name="想定売上総利益" localSheetId="1">#REF!</definedName>
    <definedName name="想定売上総利益" localSheetId="2">#REF!</definedName>
    <definedName name="想定売上総利益" localSheetId="4">#REF!</definedName>
    <definedName name="想定売上総利益" localSheetId="6">#REF!</definedName>
    <definedName name="想定売上総利益" localSheetId="7">#REF!</definedName>
    <definedName name="想定売上総利益" localSheetId="9">#REF!</definedName>
    <definedName name="想定売上総利益" localSheetId="10">#REF!</definedName>
    <definedName name="想定売上総利益" localSheetId="11">#REF!</definedName>
    <definedName name="想定売上総利益" localSheetId="12">#REF!</definedName>
    <definedName name="想定売上総利益">#REF!</definedName>
    <definedName name="想定敷金" localSheetId="0">#REF!</definedName>
    <definedName name="想定敷金" localSheetId="1">#REF!</definedName>
    <definedName name="想定敷金" localSheetId="2">#REF!</definedName>
    <definedName name="想定敷金" localSheetId="4">#REF!</definedName>
    <definedName name="想定敷金" localSheetId="6">#REF!</definedName>
    <definedName name="想定敷金" localSheetId="7">#REF!</definedName>
    <definedName name="想定敷金" localSheetId="9">#REF!</definedName>
    <definedName name="想定敷金" localSheetId="10">#REF!</definedName>
    <definedName name="想定敷金" localSheetId="11">#REF!</definedName>
    <definedName name="想定敷金" localSheetId="12">#REF!</definedName>
    <definedName name="想定敷金">#REF!</definedName>
    <definedName name="想定名義変更料等" localSheetId="0">#REF!</definedName>
    <definedName name="想定名義変更料等" localSheetId="1">#REF!</definedName>
    <definedName name="想定名義変更料等" localSheetId="2">#REF!</definedName>
    <definedName name="想定名義変更料等" localSheetId="4">#REF!</definedName>
    <definedName name="想定名義変更料等" localSheetId="6">#REF!</definedName>
    <definedName name="想定名義変更料等" localSheetId="7">#REF!</definedName>
    <definedName name="想定名義変更料等" localSheetId="9">#REF!</definedName>
    <definedName name="想定名義変更料等" localSheetId="10">#REF!</definedName>
    <definedName name="想定名義変更料等" localSheetId="11">#REF!</definedName>
    <definedName name="想定名義変更料等" localSheetId="12">#REF!</definedName>
    <definedName name="想定名義変更料等">#REF!</definedName>
    <definedName name="耐用年数" localSheetId="0">#REF!</definedName>
    <definedName name="耐用年数" localSheetId="1">#REF!</definedName>
    <definedName name="耐用年数" localSheetId="2">#REF!</definedName>
    <definedName name="耐用年数" localSheetId="4">#REF!</definedName>
    <definedName name="耐用年数" localSheetId="6">#REF!</definedName>
    <definedName name="耐用年数" localSheetId="7">#REF!</definedName>
    <definedName name="耐用年数" localSheetId="9">#REF!</definedName>
    <definedName name="耐用年数" localSheetId="10">#REF!</definedName>
    <definedName name="耐用年数" localSheetId="11">#REF!</definedName>
    <definedName name="耐用年数" localSheetId="12">#REF!</definedName>
    <definedName name="耐用年数">#REF!</definedName>
    <definedName name="地積" localSheetId="0">#REF!</definedName>
    <definedName name="地積" localSheetId="1">#REF!</definedName>
    <definedName name="地積" localSheetId="2">#REF!</definedName>
    <definedName name="地積" localSheetId="4">#REF!</definedName>
    <definedName name="地積" localSheetId="6">#REF!</definedName>
    <definedName name="地積" localSheetId="7">#REF!</definedName>
    <definedName name="地積" localSheetId="9">#REF!</definedName>
    <definedName name="地積" localSheetId="10">#REF!</definedName>
    <definedName name="地積" localSheetId="11">#REF!</definedName>
    <definedName name="地積" localSheetId="12">#REF!</definedName>
    <definedName name="地積">#REF!</definedName>
    <definedName name="築年数" localSheetId="0">#REF!</definedName>
    <definedName name="築年数" localSheetId="1">#REF!</definedName>
    <definedName name="築年数" localSheetId="2">#REF!</definedName>
    <definedName name="築年数" localSheetId="4">#REF!</definedName>
    <definedName name="築年数" localSheetId="6">#REF!</definedName>
    <definedName name="築年数" localSheetId="7">#REF!</definedName>
    <definedName name="築年数" localSheetId="9">#REF!</definedName>
    <definedName name="築年数" localSheetId="10">#REF!</definedName>
    <definedName name="築年数" localSheetId="11">#REF!</definedName>
    <definedName name="築年数" localSheetId="12">#REF!</definedName>
    <definedName name="築年数">#REF!</definedName>
    <definedName name="駐稼働率" localSheetId="0">#REF!</definedName>
    <definedName name="駐稼働率" localSheetId="1">#REF!</definedName>
    <definedName name="駐稼働率" localSheetId="2">#REF!</definedName>
    <definedName name="駐稼働率" localSheetId="4">#REF!</definedName>
    <definedName name="駐稼働率" localSheetId="6">#REF!</definedName>
    <definedName name="駐稼働率" localSheetId="7">#REF!</definedName>
    <definedName name="駐稼働率" localSheetId="9">#REF!</definedName>
    <definedName name="駐稼働率" localSheetId="10">#REF!</definedName>
    <definedName name="駐稼働率" localSheetId="11">#REF!</definedName>
    <definedName name="駐稼働率" localSheetId="12">#REF!</definedName>
    <definedName name="駐稼働率">#REF!</definedName>
    <definedName name="駐車場" localSheetId="0">#REF!</definedName>
    <definedName name="駐車場" localSheetId="1">#REF!</definedName>
    <definedName name="駐車場" localSheetId="2">#REF!</definedName>
    <definedName name="駐車場" localSheetId="4">#REF!</definedName>
    <definedName name="駐車場" localSheetId="6">#REF!</definedName>
    <definedName name="駐車場" localSheetId="7">#REF!</definedName>
    <definedName name="駐車場" localSheetId="9">#REF!</definedName>
    <definedName name="駐車場" localSheetId="10">#REF!</definedName>
    <definedName name="駐車場" localSheetId="11">#REF!</definedName>
    <definedName name="駐車場" localSheetId="12">#REF!</definedName>
    <definedName name="駐車場">#REF!</definedName>
    <definedName name="駐車場積立金" localSheetId="0">#REF!</definedName>
    <definedName name="駐車場積立金" localSheetId="1">#REF!</definedName>
    <definedName name="駐車場積立金" localSheetId="2">#REF!</definedName>
    <definedName name="駐車場積立金" localSheetId="4">#REF!</definedName>
    <definedName name="駐車場積立金" localSheetId="6">#REF!</definedName>
    <definedName name="駐車場積立金" localSheetId="7">#REF!</definedName>
    <definedName name="駐車場積立金" localSheetId="9">#REF!</definedName>
    <definedName name="駐車場積立金" localSheetId="10">#REF!</definedName>
    <definedName name="駐車場積立金" localSheetId="11">#REF!</definedName>
    <definedName name="駐車場積立金" localSheetId="12">#REF!</definedName>
    <definedName name="駐車場積立金">#REF!</definedName>
    <definedName name="駐輪" localSheetId="0">#REF!</definedName>
    <definedName name="駐輪" localSheetId="1">#REF!</definedName>
    <definedName name="駐輪" localSheetId="2">#REF!</definedName>
    <definedName name="駐輪" localSheetId="4">#REF!</definedName>
    <definedName name="駐輪" localSheetId="6">#REF!</definedName>
    <definedName name="駐輪" localSheetId="7">#REF!</definedName>
    <definedName name="駐輪" localSheetId="9">#REF!</definedName>
    <definedName name="駐輪" localSheetId="10">#REF!</definedName>
    <definedName name="駐輪" localSheetId="11">#REF!</definedName>
    <definedName name="駐輪" localSheetId="12">#REF!</definedName>
    <definedName name="駐輪">#REF!</definedName>
    <definedName name="町会費基準" localSheetId="0">#REF!</definedName>
    <definedName name="町会費基準" localSheetId="1">#REF!</definedName>
    <definedName name="町会費基準" localSheetId="2">#REF!</definedName>
    <definedName name="町会費基準" localSheetId="4">#REF!</definedName>
    <definedName name="町会費基準" localSheetId="6">#REF!</definedName>
    <definedName name="町会費基準" localSheetId="7">#REF!</definedName>
    <definedName name="町会費基準" localSheetId="9">#REF!</definedName>
    <definedName name="町会費基準" localSheetId="10">#REF!</definedName>
    <definedName name="町会費基準" localSheetId="11">#REF!</definedName>
    <definedName name="町会費基準" localSheetId="12">#REF!</definedName>
    <definedName name="町会費基準">#REF!</definedName>
    <definedName name="町内会" localSheetId="0">#REF!</definedName>
    <definedName name="町内会" localSheetId="1">#REF!</definedName>
    <definedName name="町内会" localSheetId="2">#REF!</definedName>
    <definedName name="町内会" localSheetId="4">#REF!</definedName>
    <definedName name="町内会" localSheetId="6">#REF!</definedName>
    <definedName name="町内会" localSheetId="7">#REF!</definedName>
    <definedName name="町内会" localSheetId="9">#REF!</definedName>
    <definedName name="町内会" localSheetId="10">#REF!</definedName>
    <definedName name="町内会" localSheetId="11">#REF!</definedName>
    <definedName name="町内会" localSheetId="12">#REF!</definedName>
    <definedName name="町内会">#REF!</definedName>
    <definedName name="定期清掃" localSheetId="0">#REF!</definedName>
    <definedName name="定期清掃" localSheetId="1">#REF!</definedName>
    <definedName name="定期清掃" localSheetId="2">#REF!</definedName>
    <definedName name="定期清掃" localSheetId="4">#REF!</definedName>
    <definedName name="定期清掃" localSheetId="6">#REF!</definedName>
    <definedName name="定期清掃" localSheetId="7">#REF!</definedName>
    <definedName name="定期清掃" localSheetId="9">#REF!</definedName>
    <definedName name="定期清掃" localSheetId="10">#REF!</definedName>
    <definedName name="定期清掃" localSheetId="11">#REF!</definedName>
    <definedName name="定期清掃" localSheetId="12">#REF!</definedName>
    <definedName name="定期清掃">#REF!</definedName>
    <definedName name="土地持分" localSheetId="0">#REF!</definedName>
    <definedName name="土地持分" localSheetId="1">#REF!</definedName>
    <definedName name="土地持分" localSheetId="2">#REF!</definedName>
    <definedName name="土地持分" localSheetId="4">#REF!</definedName>
    <definedName name="土地持分" localSheetId="6">#REF!</definedName>
    <definedName name="土地持分" localSheetId="7">#REF!</definedName>
    <definedName name="土地持分" localSheetId="9">#REF!</definedName>
    <definedName name="土地持分" localSheetId="10">#REF!</definedName>
    <definedName name="土地持分" localSheetId="11">#REF!</definedName>
    <definedName name="土地持分" localSheetId="12">#REF!</definedName>
    <definedName name="土地持分">#REF!</definedName>
    <definedName name="土地持分比率" localSheetId="0">#REF!</definedName>
    <definedName name="土地持分比率" localSheetId="1">#REF!</definedName>
    <definedName name="土地持分比率" localSheetId="2">#REF!</definedName>
    <definedName name="土地持分比率" localSheetId="4">#REF!</definedName>
    <definedName name="土地持分比率" localSheetId="6">#REF!</definedName>
    <definedName name="土地持分比率" localSheetId="7">#REF!</definedName>
    <definedName name="土地持分比率" localSheetId="9">#REF!</definedName>
    <definedName name="土地持分比率" localSheetId="10">#REF!</definedName>
    <definedName name="土地持分比率" localSheetId="11">#REF!</definedName>
    <definedName name="土地持分比率" localSheetId="12">#REF!</definedName>
    <definedName name="土地持分比率">#REF!</definedName>
    <definedName name="日常清掃" localSheetId="0">#REF!</definedName>
    <definedName name="日常清掃" localSheetId="1">#REF!</definedName>
    <definedName name="日常清掃" localSheetId="2">#REF!</definedName>
    <definedName name="日常清掃" localSheetId="4">#REF!</definedName>
    <definedName name="日常清掃" localSheetId="6">#REF!</definedName>
    <definedName name="日常清掃" localSheetId="7">#REF!</definedName>
    <definedName name="日常清掃" localSheetId="9">#REF!</definedName>
    <definedName name="日常清掃" localSheetId="10">#REF!</definedName>
    <definedName name="日常清掃" localSheetId="11">#REF!</definedName>
    <definedName name="日常清掃" localSheetId="12">#REF!</definedName>
    <definedName name="日常清掃">#REF!</definedName>
    <definedName name="入居率" localSheetId="0">#REF!</definedName>
    <definedName name="入居率" localSheetId="1">#REF!</definedName>
    <definedName name="入居率" localSheetId="2">#REF!</definedName>
    <definedName name="入居率" localSheetId="4">#REF!</definedName>
    <definedName name="入居率" localSheetId="6">#REF!</definedName>
    <definedName name="入居率" localSheetId="7">#REF!</definedName>
    <definedName name="入居率" localSheetId="9">#REF!</definedName>
    <definedName name="入居率" localSheetId="10">#REF!</definedName>
    <definedName name="入居率" localSheetId="11">#REF!</definedName>
    <definedName name="入居率" localSheetId="12">#REF!</definedName>
    <definedName name="入居率">#REF!</definedName>
    <definedName name="賠責保険料" localSheetId="0">#REF!</definedName>
    <definedName name="賠責保険料" localSheetId="1">#REF!</definedName>
    <definedName name="賠責保険料" localSheetId="2">#REF!</definedName>
    <definedName name="賠責保険料" localSheetId="4">#REF!</definedName>
    <definedName name="賠責保険料" localSheetId="6">#REF!</definedName>
    <definedName name="賠責保険料" localSheetId="7">#REF!</definedName>
    <definedName name="賠責保険料" localSheetId="9">#REF!</definedName>
    <definedName name="賠責保険料" localSheetId="10">#REF!</definedName>
    <definedName name="賠責保険料" localSheetId="11">#REF!</definedName>
    <definedName name="賠責保険料" localSheetId="12">#REF!</definedName>
    <definedName name="賠責保険料">#REF!</definedName>
    <definedName name="敷金" localSheetId="0">#REF!</definedName>
    <definedName name="敷金" localSheetId="1">#REF!</definedName>
    <definedName name="敷金" localSheetId="2">#REF!</definedName>
    <definedName name="敷金" localSheetId="4">#REF!</definedName>
    <definedName name="敷金" localSheetId="6">#REF!</definedName>
    <definedName name="敷金" localSheetId="7">#REF!</definedName>
    <definedName name="敷金" localSheetId="9">#REF!</definedName>
    <definedName name="敷金" localSheetId="10">#REF!</definedName>
    <definedName name="敷金" localSheetId="11">#REF!</definedName>
    <definedName name="敷金" localSheetId="12">#REF!</definedName>
    <definedName name="敷金">#REF!</definedName>
    <definedName name="物件名" localSheetId="0">#REF!</definedName>
    <definedName name="物件名" localSheetId="1">#REF!</definedName>
    <definedName name="物件名" localSheetId="2">#REF!</definedName>
    <definedName name="物件名" localSheetId="4">#REF!</definedName>
    <definedName name="物件名" localSheetId="6">#REF!</definedName>
    <definedName name="物件名" localSheetId="7">#REF!</definedName>
    <definedName name="物件名" localSheetId="9">#REF!</definedName>
    <definedName name="物件名" localSheetId="10">#REF!</definedName>
    <definedName name="物件名" localSheetId="11">#REF!</definedName>
    <definedName name="物件名" localSheetId="12">#REF!</definedName>
    <definedName name="物件名">#REF!</definedName>
    <definedName name="平成05年8月23日" localSheetId="0">#REF!</definedName>
    <definedName name="平成05年8月23日" localSheetId="1">#REF!</definedName>
    <definedName name="平成05年8月23日" localSheetId="2">#REF!</definedName>
    <definedName name="平成05年8月23日" localSheetId="4">#REF!</definedName>
    <definedName name="平成05年8月23日" localSheetId="6">#REF!</definedName>
    <definedName name="平成05年8月23日" localSheetId="7">#REF!</definedName>
    <definedName name="平成05年8月23日" localSheetId="9">#REF!</definedName>
    <definedName name="平成05年8月23日" localSheetId="10">#REF!</definedName>
    <definedName name="平成05年8月23日" localSheetId="11">#REF!</definedName>
    <definedName name="平成05年8月23日" localSheetId="12">#REF!</definedName>
    <definedName name="平成05年8月23日">#REF!</definedName>
    <definedName name="補償保険料" localSheetId="0">#REF!</definedName>
    <definedName name="補償保険料" localSheetId="1">#REF!</definedName>
    <definedName name="補償保険料" localSheetId="2">#REF!</definedName>
    <definedName name="補償保険料" localSheetId="4">#REF!</definedName>
    <definedName name="補償保険料" localSheetId="6">#REF!</definedName>
    <definedName name="補償保険料" localSheetId="7">#REF!</definedName>
    <definedName name="補償保険料" localSheetId="9">#REF!</definedName>
    <definedName name="補償保険料" localSheetId="10">#REF!</definedName>
    <definedName name="補償保険料" localSheetId="11">#REF!</definedName>
    <definedName name="補償保険料" localSheetId="12">#REF!</definedName>
    <definedName name="補償保険料">#REF!</definedName>
    <definedName name="本地路線価" localSheetId="0">#REF!</definedName>
    <definedName name="本地路線価" localSheetId="1">#REF!</definedName>
    <definedName name="本地路線価" localSheetId="2">#REF!</definedName>
    <definedName name="本地路線価" localSheetId="4">#REF!</definedName>
    <definedName name="本地路線価" localSheetId="6">#REF!</definedName>
    <definedName name="本地路線価" localSheetId="7">#REF!</definedName>
    <definedName name="本地路線価" localSheetId="9">#REF!</definedName>
    <definedName name="本地路線価" localSheetId="10">#REF!</definedName>
    <definedName name="本地路線価" localSheetId="11">#REF!</definedName>
    <definedName name="本地路線価" localSheetId="12">#REF!</definedName>
    <definedName name="本地路線価">#REF!</definedName>
    <definedName name="名称" localSheetId="0">#REF!</definedName>
    <definedName name="名称" localSheetId="1">#REF!</definedName>
    <definedName name="名称" localSheetId="2">#REF!</definedName>
    <definedName name="名称" localSheetId="4">#REF!</definedName>
    <definedName name="名称" localSheetId="6">#REF!</definedName>
    <definedName name="名称" localSheetId="7">#REF!</definedName>
    <definedName name="名称" localSheetId="9">#REF!</definedName>
    <definedName name="名称" localSheetId="10">#REF!</definedName>
    <definedName name="名称" localSheetId="11">#REF!</definedName>
    <definedName name="名称" localSheetId="12">#REF!</definedName>
    <definedName name="名称">#REF!</definedName>
    <definedName name="予備費基準" localSheetId="0">#REF!</definedName>
    <definedName name="予備費基準" localSheetId="1">#REF!</definedName>
    <definedName name="予備費基準" localSheetId="2">#REF!</definedName>
    <definedName name="予備費基準" localSheetId="4">#REF!</definedName>
    <definedName name="予備費基準" localSheetId="6">#REF!</definedName>
    <definedName name="予備費基準" localSheetId="7">#REF!</definedName>
    <definedName name="予備費基準" localSheetId="9">#REF!</definedName>
    <definedName name="予備費基準" localSheetId="10">#REF!</definedName>
    <definedName name="予備費基準" localSheetId="11">#REF!</definedName>
    <definedName name="予備費基準" localSheetId="12">#REF!</definedName>
    <definedName name="予備費基準">#REF!</definedName>
    <definedName name="路線価年度" localSheetId="0">#REF!</definedName>
    <definedName name="路線価年度" localSheetId="1">#REF!</definedName>
    <definedName name="路線価年度" localSheetId="2">#REF!</definedName>
    <definedName name="路線価年度" localSheetId="4">#REF!</definedName>
    <definedName name="路線価年度" localSheetId="6">#REF!</definedName>
    <definedName name="路線価年度" localSheetId="7">#REF!</definedName>
    <definedName name="路線価年度" localSheetId="9">#REF!</definedName>
    <definedName name="路線価年度" localSheetId="10">#REF!</definedName>
    <definedName name="路線価年度" localSheetId="11">#REF!</definedName>
    <definedName name="路線価年度" localSheetId="12">#REF!</definedName>
    <definedName name="路線価年度">#REF!</definedName>
  </definedNames>
  <calcPr calcId="162913"/>
</workbook>
</file>

<file path=xl/calcChain.xml><?xml version="1.0" encoding="utf-8"?>
<calcChain xmlns="http://schemas.openxmlformats.org/spreadsheetml/2006/main">
  <c r="JI2" i="7" l="1"/>
  <c r="JH2" i="7"/>
  <c r="JG2" i="7"/>
  <c r="JF2" i="7"/>
  <c r="JE2" i="7"/>
  <c r="JD2" i="7"/>
  <c r="JC2" i="7"/>
  <c r="JB2" i="7"/>
  <c r="JA2" i="7"/>
  <c r="IZ2" i="7"/>
  <c r="IY2" i="7"/>
  <c r="IX2" i="7"/>
  <c r="IW2" i="7"/>
  <c r="IV2" i="7"/>
  <c r="IU2" i="7"/>
  <c r="IT2" i="7"/>
  <c r="IS2" i="7"/>
  <c r="IR2" i="7"/>
  <c r="IQ2" i="7"/>
  <c r="IP2" i="7"/>
  <c r="IO2" i="7"/>
  <c r="IN2" i="7"/>
  <c r="IM2" i="7"/>
  <c r="IL2" i="7"/>
  <c r="IK2" i="7"/>
  <c r="IJ2" i="7"/>
  <c r="II2" i="7"/>
  <c r="IH2" i="7"/>
  <c r="IG2" i="7"/>
  <c r="IF2" i="7"/>
  <c r="IE2" i="7"/>
  <c r="ID2" i="7"/>
  <c r="IC2" i="7"/>
  <c r="IB2" i="7"/>
  <c r="IA2" i="7"/>
  <c r="HZ2" i="7"/>
  <c r="HY2" i="7"/>
  <c r="HX2" i="7"/>
  <c r="HW2" i="7"/>
  <c r="HV2" i="7"/>
  <c r="HU2" i="7"/>
  <c r="HT2" i="7"/>
  <c r="HS2" i="7"/>
  <c r="HR2" i="7"/>
  <c r="HQ2" i="7"/>
  <c r="HP2" i="7"/>
  <c r="HO2" i="7"/>
  <c r="HN2" i="7"/>
  <c r="HM2" i="7"/>
  <c r="HL2" i="7"/>
  <c r="HK2" i="7"/>
  <c r="HJ2" i="7"/>
  <c r="HI2" i="7"/>
  <c r="HH2" i="7"/>
  <c r="HG2" i="7"/>
  <c r="HF2" i="7"/>
  <c r="HE2" i="7"/>
  <c r="HD2" i="7"/>
  <c r="HC2" i="7"/>
  <c r="HB2" i="7"/>
  <c r="HA2" i="7"/>
  <c r="GZ2" i="7"/>
  <c r="GY2" i="7"/>
  <c r="GX2" i="7"/>
  <c r="GW2" i="7"/>
  <c r="GV2" i="7"/>
  <c r="GU2" i="7"/>
  <c r="GT2" i="7"/>
  <c r="GS2" i="7"/>
  <c r="GR2" i="7"/>
  <c r="GQ2" i="7"/>
  <c r="GP2" i="7"/>
  <c r="GO2" i="7"/>
  <c r="GN2" i="7"/>
  <c r="GM2" i="7"/>
  <c r="GL2" i="7"/>
  <c r="GK2" i="7"/>
  <c r="GJ2" i="7"/>
  <c r="GI2" i="7"/>
  <c r="GH2" i="7"/>
  <c r="GG2" i="7"/>
  <c r="GF2" i="7"/>
  <c r="GE2" i="7"/>
  <c r="GD2" i="7"/>
  <c r="GC2" i="7"/>
  <c r="GB2" i="7"/>
  <c r="GA2" i="7"/>
  <c r="FZ2" i="7"/>
  <c r="FY2" i="7"/>
  <c r="FX2" i="7"/>
  <c r="FW2" i="7"/>
  <c r="FV2" i="7"/>
  <c r="FU2" i="7"/>
  <c r="FT2" i="7"/>
  <c r="FS2" i="7"/>
  <c r="FR2" i="7"/>
  <c r="FQ2" i="7"/>
  <c r="FP2" i="7"/>
  <c r="FO2" i="7"/>
  <c r="FN2" i="7"/>
  <c r="FM2" i="7"/>
  <c r="FL2" i="7"/>
  <c r="FK2" i="7"/>
  <c r="FJ2" i="7"/>
  <c r="FI2" i="7"/>
  <c r="FH2" i="7"/>
  <c r="FG2" i="7"/>
  <c r="FF2" i="7"/>
  <c r="FE2" i="7"/>
  <c r="FD2" i="7"/>
  <c r="FC2" i="7"/>
  <c r="FB2" i="7"/>
  <c r="FA2" i="7"/>
  <c r="EZ2" i="7"/>
  <c r="EY2" i="7"/>
  <c r="EX2" i="7"/>
  <c r="EW2" i="7"/>
  <c r="EV2" i="7"/>
  <c r="EU2" i="7"/>
  <c r="ET2" i="7"/>
  <c r="ES2" i="7"/>
  <c r="ER2" i="7"/>
  <c r="EQ2" i="7"/>
  <c r="EP2" i="7"/>
  <c r="EO2" i="7"/>
  <c r="EN2" i="7"/>
  <c r="EM2" i="7"/>
  <c r="EL2" i="7"/>
  <c r="EK2" i="7"/>
  <c r="EJ2" i="7"/>
  <c r="EI2" i="7"/>
  <c r="EH2" i="7"/>
  <c r="EG2" i="7"/>
  <c r="EF2" i="7"/>
  <c r="EE2" i="7"/>
  <c r="ED2" i="7"/>
  <c r="EC2" i="7"/>
  <c r="EB2" i="7"/>
  <c r="EA2" i="7"/>
  <c r="DZ2" i="7"/>
  <c r="DY2" i="7"/>
  <c r="DX2" i="7"/>
  <c r="DW2" i="7"/>
  <c r="DV2" i="7"/>
  <c r="DU2" i="7"/>
  <c r="DT2" i="7"/>
  <c r="DS2" i="7"/>
  <c r="DR2" i="7"/>
  <c r="DQ2" i="7"/>
  <c r="DP2" i="7"/>
  <c r="DO2" i="7"/>
  <c r="DN2" i="7"/>
  <c r="DM2" i="7"/>
  <c r="DL2" i="7"/>
  <c r="DK2" i="7"/>
  <c r="DJ2" i="7"/>
  <c r="DI2" i="7"/>
  <c r="DH2" i="7"/>
  <c r="DG2" i="7"/>
  <c r="DF2" i="7"/>
  <c r="DE2" i="7"/>
  <c r="DD2" i="7"/>
  <c r="DC2" i="7"/>
  <c r="DB2" i="7"/>
  <c r="DA2" i="7"/>
  <c r="CZ2" i="7"/>
  <c r="CY2" i="7"/>
  <c r="CX2" i="7"/>
  <c r="CW2" i="7"/>
  <c r="CV2" i="7"/>
  <c r="CU2" i="7"/>
  <c r="CT2" i="7"/>
  <c r="CS2" i="7"/>
  <c r="CR2" i="7"/>
  <c r="CQ2" i="7"/>
  <c r="CP2" i="7"/>
  <c r="CO2" i="7"/>
  <c r="CN2" i="7"/>
  <c r="CM2" i="7"/>
  <c r="CL2" i="7"/>
  <c r="CK2" i="7"/>
  <c r="CJ2" i="7"/>
  <c r="CI2" i="7"/>
  <c r="CH2" i="7"/>
  <c r="CG2" i="7"/>
  <c r="CF2" i="7"/>
  <c r="CE2" i="7"/>
  <c r="CD2" i="7"/>
  <c r="CC2" i="7"/>
  <c r="CB2" i="7"/>
  <c r="CA2" i="7"/>
  <c r="BZ2" i="7"/>
  <c r="BY2" i="7"/>
  <c r="BX2" i="7"/>
  <c r="BW2" i="7"/>
  <c r="BV2" i="7"/>
  <c r="BU2" i="7"/>
  <c r="BT2" i="7"/>
  <c r="BS2" i="7"/>
  <c r="BR2" i="7"/>
  <c r="BQ2" i="7"/>
  <c r="BP2" i="7"/>
  <c r="BO2" i="7"/>
  <c r="BN2" i="7"/>
  <c r="BM2" i="7"/>
  <c r="BL2" i="7"/>
  <c r="BK2" i="7"/>
  <c r="BJ2" i="7"/>
  <c r="BI2" i="7"/>
  <c r="BH2" i="7"/>
  <c r="BG2" i="7"/>
  <c r="BF2" i="7"/>
  <c r="BE2" i="7"/>
  <c r="BD2" i="7"/>
  <c r="BC2" i="7"/>
  <c r="BB2" i="7"/>
  <c r="BA2" i="7"/>
  <c r="AZ2" i="7"/>
  <c r="AY2" i="7"/>
  <c r="AX2" i="7"/>
  <c r="AW2" i="7"/>
  <c r="AV2" i="7"/>
  <c r="AU2" i="7"/>
  <c r="AT2" i="7"/>
  <c r="AS2" i="7"/>
  <c r="AR2" i="7"/>
  <c r="AQ2" i="7"/>
  <c r="AP2" i="7"/>
  <c r="AO2" i="7"/>
  <c r="AN2" i="7"/>
  <c r="AM2" i="7"/>
  <c r="AL2" i="7"/>
  <c r="AK2" i="7"/>
  <c r="AJ2" i="7"/>
  <c r="AI2" i="7"/>
  <c r="AH2" i="7"/>
  <c r="AG2" i="7"/>
  <c r="AF2" i="7"/>
  <c r="AE2" i="7"/>
  <c r="AD2" i="7"/>
  <c r="AC2" i="7"/>
  <c r="AB2" i="7"/>
  <c r="AA2" i="7"/>
  <c r="Z2" i="7"/>
  <c r="Y2" i="7"/>
  <c r="X2" i="7"/>
  <c r="W2" i="7"/>
  <c r="V2" i="7"/>
  <c r="U2" i="7"/>
  <c r="T2" i="7"/>
  <c r="S2" i="7"/>
  <c r="R2" i="7"/>
  <c r="Q2" i="7"/>
  <c r="P2" i="7"/>
  <c r="O2" i="7"/>
  <c r="N2" i="7"/>
  <c r="M2" i="7"/>
  <c r="L2" i="7"/>
  <c r="K2" i="7"/>
  <c r="J2" i="7"/>
  <c r="I2" i="7"/>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55" i="9"/>
  <c r="B327"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55" i="9"/>
  <c r="G282" i="24"/>
  <c r="E282" i="24"/>
  <c r="F282" i="24" s="1"/>
  <c r="D282" i="24"/>
  <c r="G281" i="24"/>
  <c r="E281" i="24"/>
  <c r="F281" i="24" s="1"/>
  <c r="D281" i="24"/>
  <c r="G280" i="24"/>
  <c r="E280" i="24"/>
  <c r="F280" i="24" s="1"/>
  <c r="D280" i="24"/>
  <c r="G279" i="24"/>
  <c r="G277" i="24" s="1"/>
  <c r="E279" i="24"/>
  <c r="D279" i="24"/>
  <c r="G278" i="24"/>
  <c r="E278" i="24"/>
  <c r="F278" i="24" s="1"/>
  <c r="D278" i="24"/>
  <c r="D277" i="24" s="1"/>
  <c r="E277" i="24" l="1"/>
  <c r="C3" i="9"/>
  <c r="F279" i="24"/>
  <c r="F277" i="24"/>
  <c r="D278" i="23"/>
  <c r="G275" i="22"/>
  <c r="G274" i="22"/>
  <c r="G273" i="22"/>
  <c r="G272" i="22"/>
  <c r="G271" i="22"/>
  <c r="G270" i="22"/>
  <c r="G269" i="22"/>
  <c r="G268" i="22"/>
  <c r="G267" i="22"/>
  <c r="G266" i="22"/>
  <c r="G265" i="22"/>
  <c r="G264" i="22"/>
  <c r="G263" i="22"/>
  <c r="G262" i="22"/>
  <c r="G261" i="22"/>
  <c r="G260" i="22"/>
  <c r="G259" i="22"/>
  <c r="G258" i="22"/>
  <c r="G257" i="22"/>
  <c r="G256" i="22"/>
  <c r="G255" i="22"/>
  <c r="G254" i="22"/>
  <c r="G253" i="22"/>
  <c r="G252" i="22"/>
  <c r="G251" i="22"/>
  <c r="G250" i="22"/>
  <c r="G249" i="22"/>
  <c r="G248" i="22"/>
  <c r="G247" i="22"/>
  <c r="G246" i="22"/>
  <c r="G245" i="22"/>
  <c r="G244" i="22"/>
  <c r="G243" i="22"/>
  <c r="G242" i="22"/>
  <c r="G241" i="22"/>
  <c r="G240" i="22"/>
  <c r="G239" i="22"/>
  <c r="G238" i="22"/>
  <c r="G237" i="22"/>
  <c r="G236" i="22"/>
  <c r="G235" i="22"/>
  <c r="G234" i="22"/>
  <c r="G233" i="22"/>
  <c r="G232" i="22"/>
  <c r="G231" i="22"/>
  <c r="G230" i="22"/>
  <c r="G229" i="22"/>
  <c r="G228" i="22"/>
  <c r="G227" i="22"/>
  <c r="G226" i="22"/>
  <c r="G225" i="22"/>
  <c r="G224" i="22"/>
  <c r="G223" i="22"/>
  <c r="G222" i="22"/>
  <c r="G221" i="22"/>
  <c r="G220" i="22"/>
  <c r="G219" i="22"/>
  <c r="G218" i="22"/>
  <c r="G217" i="22"/>
  <c r="G216" i="22"/>
  <c r="G215" i="22"/>
  <c r="G214" i="22"/>
  <c r="G213" i="22"/>
  <c r="G212" i="22"/>
  <c r="G211" i="22"/>
  <c r="G210" i="22"/>
  <c r="G209" i="22"/>
  <c r="G208" i="22"/>
  <c r="G207" i="22"/>
  <c r="G206" i="22"/>
  <c r="G205" i="22"/>
  <c r="G204" i="22"/>
  <c r="G203" i="22"/>
  <c r="G202" i="22"/>
  <c r="G201" i="22"/>
  <c r="G200" i="22"/>
  <c r="G199" i="22"/>
  <c r="G198" i="22"/>
  <c r="G197" i="22"/>
  <c r="G196" i="22"/>
  <c r="G195" i="22"/>
  <c r="G194" i="22"/>
  <c r="G193" i="22"/>
  <c r="G192" i="22"/>
  <c r="G191" i="22"/>
  <c r="G190" i="22"/>
  <c r="G189" i="22"/>
  <c r="G188" i="22"/>
  <c r="G187" i="22"/>
  <c r="G186" i="22"/>
  <c r="G185" i="22"/>
  <c r="G184" i="22"/>
  <c r="G183" i="22"/>
  <c r="G182" i="22"/>
  <c r="G181" i="22"/>
  <c r="G180" i="22"/>
  <c r="G179" i="22"/>
  <c r="G178" i="22"/>
  <c r="G177" i="22"/>
  <c r="G176" i="22"/>
  <c r="G175" i="22"/>
  <c r="G174" i="22"/>
  <c r="G173" i="22"/>
  <c r="G172" i="22"/>
  <c r="G171" i="22"/>
  <c r="G170" i="22"/>
  <c r="G169" i="22"/>
  <c r="G168" i="22"/>
  <c r="G167" i="22"/>
  <c r="G166" i="22"/>
  <c r="G165" i="22"/>
  <c r="G164" i="22"/>
  <c r="G163" i="22"/>
  <c r="G162" i="22"/>
  <c r="G161" i="22"/>
  <c r="G160" i="22"/>
  <c r="G159" i="22"/>
  <c r="G158" i="22"/>
  <c r="G157" i="22"/>
  <c r="G156" i="22"/>
  <c r="G155" i="22"/>
  <c r="G154" i="22"/>
  <c r="G153" i="22"/>
  <c r="G152" i="22"/>
  <c r="G151" i="22"/>
  <c r="G150" i="22"/>
  <c r="G149" i="22"/>
  <c r="G148" i="22"/>
  <c r="G147" i="22"/>
  <c r="G146" i="22"/>
  <c r="G145" i="22"/>
  <c r="G144" i="22"/>
  <c r="G143" i="22"/>
  <c r="G142" i="22"/>
  <c r="G141" i="22"/>
  <c r="G140" i="22"/>
  <c r="G139" i="22"/>
  <c r="G138" i="22"/>
  <c r="G137" i="22"/>
  <c r="G136" i="22"/>
  <c r="G135" i="22"/>
  <c r="G134" i="22"/>
  <c r="G133" i="22"/>
  <c r="G132" i="22"/>
  <c r="G131" i="22"/>
  <c r="G130" i="22"/>
  <c r="G129" i="22"/>
  <c r="G128" i="22"/>
  <c r="G127" i="22"/>
  <c r="G126" i="22"/>
  <c r="G125" i="22"/>
  <c r="G124" i="22"/>
  <c r="G123" i="22"/>
  <c r="G122" i="22"/>
  <c r="G121" i="22"/>
  <c r="G120" i="22"/>
  <c r="G119" i="22"/>
  <c r="G118" i="22"/>
  <c r="G117" i="22"/>
  <c r="G116" i="22"/>
  <c r="G115" i="22"/>
  <c r="G114" i="22"/>
  <c r="G113" i="22"/>
  <c r="G112" i="22"/>
  <c r="G111" i="22"/>
  <c r="G110" i="22"/>
  <c r="G109" i="22"/>
  <c r="G108"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81" i="22"/>
  <c r="G80" i="22"/>
  <c r="G79" i="22"/>
  <c r="G78" i="22"/>
  <c r="G77" i="22"/>
  <c r="G76" i="22"/>
  <c r="G75" i="22"/>
  <c r="G74" i="22"/>
  <c r="G73" i="22"/>
  <c r="G72" i="22"/>
  <c r="G71" i="22"/>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G16" i="22"/>
  <c r="G15" i="22"/>
  <c r="G14" i="22"/>
  <c r="G13" i="22"/>
  <c r="G12" i="22"/>
  <c r="G11" i="22"/>
  <c r="G10" i="22"/>
  <c r="G9" i="22"/>
  <c r="G8" i="22"/>
  <c r="G7" i="22"/>
  <c r="G6" i="22"/>
  <c r="G5" i="22"/>
  <c r="G4" i="22"/>
  <c r="E32" i="9" l="1"/>
  <c r="C53" i="9"/>
  <c r="C42" i="9"/>
  <c r="C30" i="9"/>
  <c r="C22" i="9"/>
  <c r="C41" i="9"/>
  <c r="C29" i="9"/>
  <c r="C21" i="9"/>
  <c r="C40" i="9"/>
  <c r="C28" i="9"/>
  <c r="C20" i="9"/>
  <c r="C39" i="9"/>
  <c r="C27" i="9"/>
  <c r="C19" i="9"/>
  <c r="C49" i="9"/>
  <c r="C38" i="9"/>
  <c r="C26" i="9"/>
  <c r="C18" i="9"/>
  <c r="C45" i="9"/>
  <c r="C33" i="9"/>
  <c r="C44" i="9"/>
  <c r="C32" i="9"/>
  <c r="C24" i="9"/>
  <c r="C43" i="9"/>
  <c r="C31" i="9"/>
  <c r="C23" i="9"/>
  <c r="C52" i="9"/>
  <c r="C51" i="9"/>
  <c r="C50" i="9"/>
  <c r="C25" i="9"/>
  <c r="E43" i="9"/>
  <c r="C13" i="9"/>
  <c r="E21" i="9"/>
  <c r="C5" i="9"/>
  <c r="D38" i="9"/>
  <c r="E44" i="9"/>
  <c r="C11" i="9"/>
  <c r="E29" i="9"/>
  <c r="E28" i="9"/>
  <c r="E20" i="9"/>
  <c r="E27" i="9"/>
  <c r="C14" i="9"/>
  <c r="E22" i="9"/>
  <c r="E38" i="9"/>
  <c r="E19" i="9"/>
  <c r="C6" i="9"/>
  <c r="E49" i="9"/>
  <c r="E30" i="9"/>
  <c r="E50" i="9"/>
  <c r="C8" i="9"/>
  <c r="E23" i="9"/>
  <c r="E39" i="9"/>
  <c r="E33" i="9"/>
  <c r="E52" i="9"/>
  <c r="C10" i="9"/>
  <c r="E25" i="9"/>
  <c r="E41" i="9"/>
  <c r="E26" i="9"/>
  <c r="E42" i="9"/>
  <c r="C7" i="9"/>
  <c r="E51" i="9"/>
  <c r="C9" i="9"/>
  <c r="E24" i="9"/>
  <c r="E40" i="9"/>
  <c r="E31" i="9"/>
  <c r="E53" i="9"/>
  <c r="E45" i="9"/>
  <c r="E18" i="9"/>
  <c r="C12" i="9"/>
  <c r="E257" i="16"/>
  <c r="D257" i="16"/>
  <c r="E88" i="16"/>
  <c r="D88" i="16"/>
  <c r="D45" i="9" l="1"/>
  <c r="B54" i="9"/>
  <c r="D50" i="9"/>
  <c r="D21" i="9"/>
  <c r="D25" i="9"/>
  <c r="D29" i="9"/>
  <c r="D33" i="9"/>
  <c r="D41" i="9"/>
  <c r="D49" i="9"/>
  <c r="D53" i="9"/>
  <c r="D24" i="9"/>
  <c r="D32" i="9"/>
  <c r="D44" i="9"/>
  <c r="D52" i="9"/>
  <c r="D19" i="9"/>
  <c r="D23" i="9"/>
  <c r="D27" i="9"/>
  <c r="D31" i="9"/>
  <c r="D39" i="9"/>
  <c r="D43" i="9"/>
  <c r="D51" i="9"/>
  <c r="D20" i="9"/>
  <c r="D28" i="9"/>
  <c r="D40" i="9"/>
  <c r="D18" i="9"/>
  <c r="D22" i="9"/>
  <c r="D26" i="9"/>
  <c r="D30" i="9"/>
  <c r="D42" i="9"/>
  <c r="F59" i="13"/>
  <c r="B34" i="9" l="1"/>
</calcChain>
</file>

<file path=xl/sharedStrings.xml><?xml version="1.0" encoding="utf-8"?>
<sst xmlns="http://schemas.openxmlformats.org/spreadsheetml/2006/main" count="10969" uniqueCount="2363">
  <si>
    <t>物件名称</t>
    <rPh sb="0" eb="2">
      <t>ブッケン</t>
    </rPh>
    <rPh sb="2" eb="4">
      <t>メイショウ</t>
    </rPh>
    <phoneticPr fontId="2"/>
  </si>
  <si>
    <t>所在地</t>
    <rPh sb="0" eb="3">
      <t>ショザイチ</t>
    </rPh>
    <phoneticPr fontId="2"/>
  </si>
  <si>
    <t>取得価格</t>
    <rPh sb="0" eb="2">
      <t>シュトク</t>
    </rPh>
    <rPh sb="2" eb="4">
      <t>カカク</t>
    </rPh>
    <phoneticPr fontId="2"/>
  </si>
  <si>
    <t>竣工日</t>
    <rPh sb="0" eb="2">
      <t>シュンコウ</t>
    </rPh>
    <rPh sb="2" eb="3">
      <t>ビ</t>
    </rPh>
    <phoneticPr fontId="2"/>
  </si>
  <si>
    <t>賃貸事業収入</t>
  </si>
  <si>
    <t>その他賃貸事業収入</t>
  </si>
  <si>
    <t>外注委託費</t>
  </si>
  <si>
    <t>保険料</t>
  </si>
  <si>
    <t>修繕費</t>
  </si>
  <si>
    <t>その他費用</t>
  </si>
  <si>
    <t>減価償却費</t>
    <rPh sb="0" eb="2">
      <t>ゲンカ</t>
    </rPh>
    <rPh sb="2" eb="4">
      <t>ショウキャク</t>
    </rPh>
    <rPh sb="4" eb="5">
      <t>ヒ</t>
    </rPh>
    <phoneticPr fontId="2"/>
  </si>
  <si>
    <t>貸借対照表計上額</t>
    <rPh sb="0" eb="2">
      <t>タイシャク</t>
    </rPh>
    <rPh sb="2" eb="5">
      <t>タイショウヒョウ</t>
    </rPh>
    <rPh sb="5" eb="7">
      <t>ケイジョウ</t>
    </rPh>
    <rPh sb="7" eb="8">
      <t>ガク</t>
    </rPh>
    <phoneticPr fontId="2"/>
  </si>
  <si>
    <t>　　【ご利用上の注意】</t>
    <rPh sb="4" eb="6">
      <t>リヨウ</t>
    </rPh>
    <rPh sb="6" eb="7">
      <t>ジョウ</t>
    </rPh>
    <rPh sb="8" eb="10">
      <t>チュウイ</t>
    </rPh>
    <phoneticPr fontId="2"/>
  </si>
  <si>
    <t>賃貸可能面積</t>
    <rPh sb="0" eb="2">
      <t>チンタイ</t>
    </rPh>
    <rPh sb="2" eb="4">
      <t>カノウ</t>
    </rPh>
    <rPh sb="4" eb="6">
      <t>メンセキ</t>
    </rPh>
    <phoneticPr fontId="2"/>
  </si>
  <si>
    <t>不動産賃貸事業収益合計</t>
    <rPh sb="0" eb="3">
      <t>フドウサン</t>
    </rPh>
    <rPh sb="3" eb="5">
      <t>チンタイ</t>
    </rPh>
    <rPh sb="5" eb="7">
      <t>ジギョウ</t>
    </rPh>
    <rPh sb="7" eb="9">
      <t>シュウエキ</t>
    </rPh>
    <rPh sb="9" eb="11">
      <t>ゴウケイ</t>
    </rPh>
    <phoneticPr fontId="2"/>
  </si>
  <si>
    <t>不動産賃貸事業費用合計</t>
    <rPh sb="0" eb="3">
      <t>フドウサン</t>
    </rPh>
    <rPh sb="3" eb="5">
      <t>チンタイ</t>
    </rPh>
    <rPh sb="5" eb="7">
      <t>ジギョウ</t>
    </rPh>
    <rPh sb="7" eb="9">
      <t>ヒヨウ</t>
    </rPh>
    <rPh sb="9" eb="11">
      <t>ゴウケイ</t>
    </rPh>
    <phoneticPr fontId="2"/>
  </si>
  <si>
    <t>不動産賃貸事業損益</t>
    <rPh sb="0" eb="3">
      <t>フドウサン</t>
    </rPh>
    <rPh sb="3" eb="5">
      <t>チンタイ</t>
    </rPh>
    <rPh sb="5" eb="7">
      <t>ジギョウ</t>
    </rPh>
    <rPh sb="7" eb="9">
      <t>ソンエキ</t>
    </rPh>
    <phoneticPr fontId="2"/>
  </si>
  <si>
    <t>（㎡）</t>
  </si>
  <si>
    <t>（%）</t>
  </si>
  <si>
    <t>NOI</t>
  </si>
  <si>
    <t>割引率</t>
  </si>
  <si>
    <t>収益価格</t>
  </si>
  <si>
    <t>ＤＣＦ法</t>
  </si>
  <si>
    <t>直接還元法</t>
  </si>
  <si>
    <t>物件名称</t>
  </si>
  <si>
    <t>鑑定評価機関</t>
    <rPh sb="0" eb="2">
      <t>カンテイ</t>
    </rPh>
    <rPh sb="2" eb="4">
      <t>ヒョウカ</t>
    </rPh>
    <rPh sb="4" eb="6">
      <t>キカン</t>
    </rPh>
    <phoneticPr fontId="2"/>
  </si>
  <si>
    <t>大和不動産鑑定株式会社</t>
  </si>
  <si>
    <t>株式会社谷澤総合鑑定所</t>
  </si>
  <si>
    <t>一般財団法人日本不動産研究所</t>
  </si>
  <si>
    <t>横須賀モアーズシティ</t>
  </si>
  <si>
    <t>EQUINIA新宿</t>
  </si>
  <si>
    <t>川崎モアーズ</t>
  </si>
  <si>
    <t>EQUINIA池袋</t>
  </si>
  <si>
    <t>covirna machida</t>
  </si>
  <si>
    <t>ニトリ幕張店</t>
  </si>
  <si>
    <t>コナミスポーツクラブ府中</t>
  </si>
  <si>
    <t>GEMS渋谷</t>
  </si>
  <si>
    <t>駿台あざみ野校</t>
  </si>
  <si>
    <t>EQUINIA青葉台</t>
  </si>
  <si>
    <t>メガロス神奈川店</t>
  </si>
  <si>
    <t>イズミヤ千里丘店</t>
  </si>
  <si>
    <t>イズミヤ八尾店</t>
  </si>
  <si>
    <t>イズミヤ小林店</t>
  </si>
  <si>
    <t>EQUINIA青葉通り</t>
  </si>
  <si>
    <t>三菱自動車　調布店</t>
  </si>
  <si>
    <t>三菱自動車　渋谷店</t>
  </si>
  <si>
    <t>三菱自動車　練馬店</t>
  </si>
  <si>
    <t>三菱自動車　川崎店</t>
  </si>
  <si>
    <t>三菱自動車　高井戸店</t>
  </si>
  <si>
    <t>三菱自動車　葛飾店</t>
  </si>
  <si>
    <t>三菱自動車　東久留米店</t>
  </si>
  <si>
    <t>三菱自動車　世田谷店</t>
  </si>
  <si>
    <t>三菱自動車　杉並店</t>
  </si>
  <si>
    <t>三菱自動車　関町店</t>
  </si>
  <si>
    <t>三菱自動車　東大和店</t>
  </si>
  <si>
    <t>三菱自動車　元住吉店</t>
  </si>
  <si>
    <t>三菱自動車　川越店</t>
  </si>
  <si>
    <t>三菱自動車　江戸川店</t>
  </si>
  <si>
    <t>三菱自動車　狭山店</t>
  </si>
  <si>
    <t>直接還元
利回り</t>
    <phoneticPr fontId="2"/>
  </si>
  <si>
    <t>三菱自動車　目黒店</t>
  </si>
  <si>
    <t>（注）</t>
    <rPh sb="1" eb="2">
      <t>チュウ</t>
    </rPh>
    <phoneticPr fontId="2"/>
  </si>
  <si>
    <t>ﾌﾟﾛﾊﾟﾃｨ･ﾏﾈｼﾞﾒﾝﾄ報酬</t>
    <phoneticPr fontId="2"/>
  </si>
  <si>
    <t>水道光熱費</t>
    <phoneticPr fontId="2"/>
  </si>
  <si>
    <t>支払地代</t>
    <rPh sb="0" eb="2">
      <t>シハライ</t>
    </rPh>
    <rPh sb="2" eb="4">
      <t>チダイ</t>
    </rPh>
    <phoneticPr fontId="3"/>
  </si>
  <si>
    <t>（注）テナントの承諾が得られていないため、開示していません。</t>
    <rPh sb="1" eb="2">
      <t>チュウ</t>
    </rPh>
    <rPh sb="8" eb="10">
      <t>ショウダク</t>
    </rPh>
    <rPh sb="11" eb="12">
      <t>エ</t>
    </rPh>
    <rPh sb="21" eb="23">
      <t>カイジ</t>
    </rPh>
    <phoneticPr fontId="2"/>
  </si>
  <si>
    <t>期末算定価格</t>
    <rPh sb="0" eb="2">
      <t>キマツ</t>
    </rPh>
    <rPh sb="2" eb="4">
      <t>サンテイ</t>
    </rPh>
    <rPh sb="4" eb="6">
      <t>カカク</t>
    </rPh>
    <phoneticPr fontId="2"/>
  </si>
  <si>
    <t>物件番号</t>
    <rPh sb="0" eb="2">
      <t>ブッケン</t>
    </rPh>
    <rPh sb="2" eb="4">
      <t>バンゴウ</t>
    </rPh>
    <phoneticPr fontId="2"/>
  </si>
  <si>
    <t>Of-T-002</t>
  </si>
  <si>
    <t>Of-T-004</t>
  </si>
  <si>
    <t>Of-T-006</t>
  </si>
  <si>
    <t>最終還元
利回り</t>
    <phoneticPr fontId="2"/>
  </si>
  <si>
    <t>(%)</t>
    <phoneticPr fontId="2"/>
  </si>
  <si>
    <t>(%)</t>
    <phoneticPr fontId="2"/>
  </si>
  <si>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</si>
  <si>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</si>
  <si>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</si>
  <si>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</si>
  <si>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</si>
  <si>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</si>
  <si>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</si>
  <si>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</si>
  <si>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</si>
  <si>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</si>
  <si>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</si>
  <si>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</si>
  <si>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</si>
  <si>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</si>
  <si>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</si>
  <si>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</si>
  <si>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</si>
  <si>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</si>
  <si>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</si>
  <si>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</si>
  <si>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</si>
  <si>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</si>
  <si>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</si>
  <si>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</si>
  <si>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</si>
  <si>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</si>
  <si>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</si>
  <si>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</si>
  <si>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</si>
  <si>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</si>
  <si>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</si>
  <si>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</si>
  <si>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</si>
  <si>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</si>
  <si>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</si>
  <si>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</si>
  <si>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</si>
  <si>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</si>
  <si>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</si>
  <si>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</si>
  <si>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</si>
  <si>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</si>
  <si>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</si>
  <si>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</si>
  <si>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</si>
  <si>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</si>
  <si>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</si>
  <si>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</si>
  <si>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</si>
  <si>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</si>
  <si>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</si>
  <si>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</si>
  <si>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新宿野村ビル</t>
    <rPh sb="0" eb="2">
      <t>シンジュク</t>
    </rPh>
    <rPh sb="2" eb="4">
      <t>ノムラ</t>
    </rPh>
    <phoneticPr fontId="0"/>
  </si>
  <si>
    <t>野村不動産天王洲ビル</t>
    <rPh sb="0" eb="2">
      <t>ノムラ</t>
    </rPh>
    <rPh sb="2" eb="5">
      <t>フドウサン</t>
    </rPh>
    <rPh sb="5" eb="8">
      <t>テンノウズ</t>
    </rPh>
    <phoneticPr fontId="0"/>
  </si>
  <si>
    <t>麹町ミレニアムガーデン</t>
    <rPh sb="0" eb="2">
      <t>コウジマチ</t>
    </rPh>
    <phoneticPr fontId="0"/>
  </si>
  <si>
    <t>NOF日本橋本町ビル</t>
    <rPh sb="3" eb="6">
      <t>ニホンバシ</t>
    </rPh>
    <rPh sb="6" eb="8">
      <t>ホンマチ</t>
    </rPh>
    <phoneticPr fontId="0"/>
  </si>
  <si>
    <t>天王洲パークサイドビル</t>
    <rPh sb="0" eb="3">
      <t>テンノウズ</t>
    </rPh>
    <phoneticPr fontId="0"/>
  </si>
  <si>
    <t>NOF新宿南口ビル</t>
    <rPh sb="3" eb="5">
      <t>シンジュク</t>
    </rPh>
    <rPh sb="5" eb="7">
      <t>ミナミグチ</t>
    </rPh>
    <phoneticPr fontId="0"/>
  </si>
  <si>
    <t>NOF渋谷公園通りビル</t>
    <rPh sb="3" eb="5">
      <t>シブヤ</t>
    </rPh>
    <rPh sb="5" eb="7">
      <t>コウエン</t>
    </rPh>
    <rPh sb="7" eb="8">
      <t>ドオ</t>
    </rPh>
    <phoneticPr fontId="0"/>
  </si>
  <si>
    <t>セコムメディカルビル</t>
  </si>
  <si>
    <t>NOF芝ビル</t>
    <rPh sb="3" eb="4">
      <t>シバ</t>
    </rPh>
    <phoneticPr fontId="0"/>
  </si>
  <si>
    <t>西新宿昭和ビル</t>
    <rPh sb="0" eb="3">
      <t>ニシシンジュク</t>
    </rPh>
    <rPh sb="3" eb="5">
      <t>ショウワ</t>
    </rPh>
    <phoneticPr fontId="0"/>
  </si>
  <si>
    <t>野村不動産渋谷道玄坂ビル</t>
    <rPh sb="0" eb="2">
      <t>ノムラ</t>
    </rPh>
    <rPh sb="2" eb="5">
      <t>フドウサン</t>
    </rPh>
    <rPh sb="5" eb="7">
      <t>シブヤ</t>
    </rPh>
    <rPh sb="7" eb="10">
      <t>ドウゲンザカ</t>
    </rPh>
    <phoneticPr fontId="0"/>
  </si>
  <si>
    <t>NOF溜池ビル</t>
    <rPh sb="3" eb="5">
      <t>タメイケ</t>
    </rPh>
    <phoneticPr fontId="0"/>
  </si>
  <si>
    <t>岩本町東洋ビル</t>
    <rPh sb="0" eb="2">
      <t>イワモト</t>
    </rPh>
    <rPh sb="2" eb="3">
      <t>チョウ</t>
    </rPh>
    <rPh sb="3" eb="5">
      <t>トウヨウ</t>
    </rPh>
    <phoneticPr fontId="0"/>
  </si>
  <si>
    <t>NOF品川港南ビル</t>
    <rPh sb="3" eb="5">
      <t>シナガワ</t>
    </rPh>
    <rPh sb="5" eb="7">
      <t>コウナン</t>
    </rPh>
    <phoneticPr fontId="0"/>
  </si>
  <si>
    <t>NOF駿河台プラザビル</t>
    <rPh sb="3" eb="6">
      <t>スルガダイ</t>
    </rPh>
    <phoneticPr fontId="0"/>
  </si>
  <si>
    <t>PMO日本橋本町</t>
  </si>
  <si>
    <t>PMO日本橋茅場町</t>
    <rPh sb="6" eb="9">
      <t>カヤバチョウ</t>
    </rPh>
    <phoneticPr fontId="0"/>
  </si>
  <si>
    <t>大手町建物五反田ビル</t>
    <rPh sb="0" eb="3">
      <t>オオテマチ</t>
    </rPh>
    <rPh sb="3" eb="5">
      <t>タテモノ</t>
    </rPh>
    <rPh sb="5" eb="8">
      <t>ゴタンダ</t>
    </rPh>
    <phoneticPr fontId="0"/>
  </si>
  <si>
    <t>野村不動産東日本橋ビル</t>
  </si>
  <si>
    <t>PMO秋葉原</t>
    <rPh sb="3" eb="6">
      <t>アキハバラ</t>
    </rPh>
    <phoneticPr fontId="0"/>
  </si>
  <si>
    <t>八丁堀ＮＦビル</t>
    <rPh sb="0" eb="3">
      <t>ハッチョウボリ</t>
    </rPh>
    <phoneticPr fontId="0"/>
  </si>
  <si>
    <t>NOF神田岩本町ビル</t>
    <rPh sb="3" eb="5">
      <t>カンダ</t>
    </rPh>
    <rPh sb="5" eb="8">
      <t>イワモトチョウ</t>
    </rPh>
    <phoneticPr fontId="0"/>
  </si>
  <si>
    <t>NOF高輪ビル</t>
    <rPh sb="3" eb="5">
      <t>タカナワ</t>
    </rPh>
    <phoneticPr fontId="0"/>
  </si>
  <si>
    <t>PMO八丁堀</t>
    <rPh sb="3" eb="6">
      <t>ハッチョウボリ</t>
    </rPh>
    <phoneticPr fontId="0"/>
  </si>
  <si>
    <t>NOF南新宿ビル</t>
    <rPh sb="3" eb="4">
      <t>ミナミ</t>
    </rPh>
    <rPh sb="4" eb="6">
      <t>シンジュク</t>
    </rPh>
    <phoneticPr fontId="0"/>
  </si>
  <si>
    <t>PMO日本橋大伝馬町</t>
    <rPh sb="6" eb="7">
      <t>オオ</t>
    </rPh>
    <rPh sb="7" eb="10">
      <t>デンマチョウ</t>
    </rPh>
    <phoneticPr fontId="0"/>
  </si>
  <si>
    <t>セントラル新富町ビル</t>
    <rPh sb="5" eb="8">
      <t>シントミチョウ</t>
    </rPh>
    <phoneticPr fontId="0"/>
  </si>
  <si>
    <t>PMO東日本橋</t>
    <rPh sb="3" eb="4">
      <t>ヒガシ</t>
    </rPh>
    <rPh sb="4" eb="7">
      <t>ニホンバシ</t>
    </rPh>
    <phoneticPr fontId="0"/>
  </si>
  <si>
    <t>野村不動産上野ビル</t>
  </si>
  <si>
    <t>NOFテクノポートカマタセンタービル</t>
  </si>
  <si>
    <t>NF本郷ビル</t>
    <rPh sb="2" eb="4">
      <t>ホンゴウ</t>
    </rPh>
    <phoneticPr fontId="0"/>
  </si>
  <si>
    <t>東宝江戸川橋ビル</t>
    <rPh sb="0" eb="2">
      <t>トウホウ</t>
    </rPh>
    <rPh sb="2" eb="4">
      <t>エド</t>
    </rPh>
    <rPh sb="4" eb="5">
      <t>ガワ</t>
    </rPh>
    <rPh sb="5" eb="6">
      <t>バシ</t>
    </rPh>
    <phoneticPr fontId="0"/>
  </si>
  <si>
    <t>東信目黒ビル</t>
    <rPh sb="0" eb="1">
      <t>トウ</t>
    </rPh>
    <rPh sb="1" eb="2">
      <t>シン</t>
    </rPh>
    <rPh sb="2" eb="4">
      <t>メグロ</t>
    </rPh>
    <phoneticPr fontId="0"/>
  </si>
  <si>
    <t>クリスタルパークビル</t>
  </si>
  <si>
    <t>NOF吉祥寺本町ビル</t>
    <rPh sb="3" eb="6">
      <t>キチジョウジ</t>
    </rPh>
    <phoneticPr fontId="0"/>
  </si>
  <si>
    <t>ファーレ立川センタｰスクエア</t>
    <rPh sb="4" eb="6">
      <t>タチカワ</t>
    </rPh>
    <phoneticPr fontId="0"/>
  </si>
  <si>
    <t>NOF川崎東口ビル</t>
    <rPh sb="3" eb="5">
      <t>カワサキ</t>
    </rPh>
    <rPh sb="5" eb="7">
      <t>ヒガシグチ</t>
    </rPh>
    <phoneticPr fontId="0"/>
  </si>
  <si>
    <t>NOF横浜西口ビル</t>
    <rPh sb="3" eb="5">
      <t>ヨコハマ</t>
    </rPh>
    <rPh sb="5" eb="7">
      <t>ニシグチ</t>
    </rPh>
    <phoneticPr fontId="0"/>
  </si>
  <si>
    <t>NOF新横浜ビル</t>
  </si>
  <si>
    <t>横浜大通り公園ビル</t>
    <rPh sb="0" eb="2">
      <t>ヨコハマ</t>
    </rPh>
    <rPh sb="2" eb="4">
      <t>オオドオ</t>
    </rPh>
    <rPh sb="5" eb="7">
      <t>コウエン</t>
    </rPh>
    <phoneticPr fontId="0"/>
  </si>
  <si>
    <t>札幌ノースプラザ</t>
    <rPh sb="0" eb="2">
      <t>サッポロ</t>
    </rPh>
    <phoneticPr fontId="0"/>
  </si>
  <si>
    <t>野村不動産札幌ビル</t>
  </si>
  <si>
    <t>JCB札幌東ビル</t>
    <rPh sb="3" eb="5">
      <t>サッポロ</t>
    </rPh>
    <rPh sb="5" eb="6">
      <t>ヒガシ</t>
    </rPh>
    <phoneticPr fontId="0"/>
  </si>
  <si>
    <t>NOF仙台青葉通りビル</t>
    <rPh sb="3" eb="5">
      <t>センダイ</t>
    </rPh>
    <rPh sb="5" eb="7">
      <t>アオバ</t>
    </rPh>
    <rPh sb="7" eb="8">
      <t>ドオ</t>
    </rPh>
    <phoneticPr fontId="0"/>
  </si>
  <si>
    <t>NOF宇都宮ビル</t>
    <rPh sb="3" eb="6">
      <t>ウツノミヤ</t>
    </rPh>
    <phoneticPr fontId="0"/>
  </si>
  <si>
    <t>NOF名古屋伏見ビル</t>
    <rPh sb="3" eb="6">
      <t>ナゴヤ</t>
    </rPh>
    <rPh sb="6" eb="8">
      <t>フシミ</t>
    </rPh>
    <phoneticPr fontId="0"/>
  </si>
  <si>
    <t>NOF名古屋柳橋ビル</t>
    <rPh sb="3" eb="6">
      <t>ナゴヤ</t>
    </rPh>
    <rPh sb="6" eb="8">
      <t>ヤナギバシ</t>
    </rPh>
    <phoneticPr fontId="0"/>
  </si>
  <si>
    <t>オムロン京都センタービル</t>
    <rPh sb="4" eb="6">
      <t>キョウト</t>
    </rPh>
    <phoneticPr fontId="0"/>
  </si>
  <si>
    <t>SORA新大阪21</t>
    <rPh sb="4" eb="7">
      <t>シンオオサカ</t>
    </rPh>
    <phoneticPr fontId="0"/>
  </si>
  <si>
    <t>野村不動産大阪ビル</t>
    <rPh sb="0" eb="2">
      <t>ノムラ</t>
    </rPh>
    <rPh sb="2" eb="5">
      <t>フドウサン</t>
    </rPh>
    <rPh sb="5" eb="7">
      <t>オオサカ</t>
    </rPh>
    <phoneticPr fontId="0"/>
  </si>
  <si>
    <t>野村不動産西梅田ビル</t>
    <rPh sb="0" eb="2">
      <t>ノムラ</t>
    </rPh>
    <rPh sb="2" eb="5">
      <t>フドウサン</t>
    </rPh>
    <rPh sb="5" eb="6">
      <t>ニシ</t>
    </rPh>
    <rPh sb="6" eb="8">
      <t>ウメダ</t>
    </rPh>
    <phoneticPr fontId="0"/>
  </si>
  <si>
    <t>野村不動産四ツ橋ビル</t>
    <rPh sb="0" eb="2">
      <t>ノムラ</t>
    </rPh>
    <rPh sb="2" eb="5">
      <t>フドウサン</t>
    </rPh>
    <rPh sb="5" eb="6">
      <t>ヨ</t>
    </rPh>
    <rPh sb="7" eb="8">
      <t>バシ</t>
    </rPh>
    <phoneticPr fontId="0"/>
  </si>
  <si>
    <t>野村不動産広島ビル</t>
    <rPh sb="0" eb="2">
      <t>ノムラ</t>
    </rPh>
    <rPh sb="2" eb="5">
      <t>フドウサン</t>
    </rPh>
    <rPh sb="5" eb="7">
      <t>ヒロシマ</t>
    </rPh>
    <phoneticPr fontId="0"/>
  </si>
  <si>
    <t>NOF博多駅前ビル</t>
    <rPh sb="3" eb="5">
      <t>ハカタ</t>
    </rPh>
    <rPh sb="5" eb="7">
      <t>エキマエ</t>
    </rPh>
    <phoneticPr fontId="0"/>
  </si>
  <si>
    <t>NOF天神南ビル</t>
  </si>
  <si>
    <t>株式会社鑑定法人エイ･スクエア</t>
  </si>
  <si>
    <t>日本ヴァリュアーズ株式会社</t>
  </si>
  <si>
    <t>森井総合鑑定株式会社</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</si>
  <si>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</si>
  <si>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</si>
  <si>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</si>
  <si>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</si>
  <si>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</si>
  <si>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</si>
  <si>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</si>
  <si>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</si>
  <si>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</si>
  <si>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</si>
  <si>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</si>
  <si>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</si>
  <si>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</si>
  <si>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</si>
  <si>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</si>
  <si>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</si>
  <si>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</si>
  <si>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</si>
  <si>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</si>
  <si>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</si>
  <si>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</si>
  <si>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</si>
  <si>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</si>
  <si>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</si>
  <si>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</si>
  <si>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</si>
  <si>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</si>
  <si>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</si>
  <si>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</si>
  <si>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</si>
  <si>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</si>
  <si>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</si>
  <si>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</si>
  <si>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</si>
  <si>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</si>
  <si>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</si>
  <si>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</si>
  <si>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</si>
  <si>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</si>
  <si>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 xml:space="preserve">Morisia 津田沼 </t>
    <phoneticPr fontId="23"/>
  </si>
  <si>
    <t>横須賀モアーズシティ</t>
    <phoneticPr fontId="24"/>
  </si>
  <si>
    <t>Recipe SHIMOKITA</t>
    <phoneticPr fontId="23"/>
  </si>
  <si>
    <t>川崎モアーズ</t>
    <phoneticPr fontId="24"/>
  </si>
  <si>
    <t>EQUINIA新宿</t>
    <phoneticPr fontId="23"/>
  </si>
  <si>
    <t>EQUINIA池袋</t>
    <phoneticPr fontId="24"/>
  </si>
  <si>
    <t>covirna machida</t>
    <phoneticPr fontId="23"/>
  </si>
  <si>
    <t>ニトリ幕張店</t>
    <phoneticPr fontId="24"/>
  </si>
  <si>
    <t>コナミスポーツクラブ府中</t>
    <phoneticPr fontId="23"/>
  </si>
  <si>
    <t>FESTA SQUARE</t>
    <phoneticPr fontId="24"/>
  </si>
  <si>
    <t>GEMS渋谷</t>
    <phoneticPr fontId="23"/>
  </si>
  <si>
    <t>駿台あざみ野校</t>
    <phoneticPr fontId="24"/>
  </si>
  <si>
    <t>EQUINIA青葉台</t>
    <phoneticPr fontId="23"/>
  </si>
  <si>
    <t>メガロス神奈川店</t>
    <phoneticPr fontId="24"/>
  </si>
  <si>
    <t>三菱自動車　目黒店</t>
    <phoneticPr fontId="23"/>
  </si>
  <si>
    <t>三菱自動車　調布店</t>
    <phoneticPr fontId="24"/>
  </si>
  <si>
    <t>三菱自動車　渋谷店</t>
    <phoneticPr fontId="23"/>
  </si>
  <si>
    <t>三菱自動車　練馬店</t>
    <phoneticPr fontId="24"/>
  </si>
  <si>
    <t>三菱自動車　川崎店</t>
    <phoneticPr fontId="23"/>
  </si>
  <si>
    <t>三菱自動車　高井戸店</t>
    <phoneticPr fontId="24"/>
  </si>
  <si>
    <t>三菱自動車　葛飾店</t>
    <phoneticPr fontId="23"/>
  </si>
  <si>
    <t>三菱自動車　東久留米店</t>
    <phoneticPr fontId="24"/>
  </si>
  <si>
    <t>三菱自動車　世田谷店</t>
    <phoneticPr fontId="23"/>
  </si>
  <si>
    <t>三菱自動車　杉並店</t>
    <phoneticPr fontId="24"/>
  </si>
  <si>
    <t>三菱自動車　関町店</t>
    <phoneticPr fontId="23"/>
  </si>
  <si>
    <t>三菱自動車　東大和店</t>
    <phoneticPr fontId="24"/>
  </si>
  <si>
    <t>三菱自動車　元住吉店</t>
    <phoneticPr fontId="23"/>
  </si>
  <si>
    <t>三菱自動車　川越店</t>
    <phoneticPr fontId="24"/>
  </si>
  <si>
    <t>三菱自動車　江戸川店</t>
    <phoneticPr fontId="23"/>
  </si>
  <si>
    <t>三菱自動車　狭山店</t>
    <phoneticPr fontId="24"/>
  </si>
  <si>
    <t>野村不動産吉祥寺ビル</t>
    <phoneticPr fontId="23"/>
  </si>
  <si>
    <t>GEMS市ヶ谷</t>
    <phoneticPr fontId="24"/>
  </si>
  <si>
    <t>ユニバーサル・シティウォーク大阪</t>
    <rPh sb="14" eb="16">
      <t>オオサカ</t>
    </rPh>
    <phoneticPr fontId="23"/>
  </si>
  <si>
    <t>イズミヤ千里丘店</t>
    <phoneticPr fontId="24"/>
  </si>
  <si>
    <t>Merad 大和田</t>
    <phoneticPr fontId="23"/>
  </si>
  <si>
    <t>イズミヤ八尾店</t>
    <phoneticPr fontId="24"/>
  </si>
  <si>
    <t>イズミヤ小林店</t>
    <phoneticPr fontId="23"/>
  </si>
  <si>
    <t xml:space="preserve">一番町stear </t>
    <phoneticPr fontId="24"/>
  </si>
  <si>
    <t>EQUINIA青葉通り</t>
    <phoneticPr fontId="23"/>
  </si>
  <si>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</si>
  <si>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</si>
  <si>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</si>
  <si>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</si>
  <si>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</si>
  <si>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</si>
  <si>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</si>
  <si>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</si>
  <si>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</si>
  <si>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</si>
  <si>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</si>
  <si>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</si>
  <si>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</si>
  <si>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</si>
  <si>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</si>
  <si>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</si>
  <si>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</si>
  <si>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</si>
  <si>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</si>
  <si>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</si>
  <si>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 xml:space="preserve">Landport浦安 </t>
    <phoneticPr fontId="24"/>
  </si>
  <si>
    <t xml:space="preserve">Landport板橋 </t>
    <phoneticPr fontId="23"/>
  </si>
  <si>
    <t xml:space="preserve">Landport川越 </t>
    <phoneticPr fontId="24"/>
  </si>
  <si>
    <t xml:space="preserve">Landport厚木 </t>
    <phoneticPr fontId="23"/>
  </si>
  <si>
    <t xml:space="preserve">相模原田名ロジスティクスセンター </t>
    <phoneticPr fontId="24"/>
  </si>
  <si>
    <t xml:space="preserve">相模原大野台ロジスティクスセンター </t>
    <rPh sb="0" eb="3">
      <t>サガミハラ</t>
    </rPh>
    <phoneticPr fontId="23"/>
  </si>
  <si>
    <t xml:space="preserve">Landport八王子 </t>
    <phoneticPr fontId="24"/>
  </si>
  <si>
    <t xml:space="preserve">Landport春日部 </t>
    <phoneticPr fontId="23"/>
  </si>
  <si>
    <t xml:space="preserve">船橋ロジスティクスセンター </t>
    <phoneticPr fontId="24"/>
  </si>
  <si>
    <t xml:space="preserve">厚木南ロジスティクスセンターB棟 </t>
    <phoneticPr fontId="23"/>
  </si>
  <si>
    <t xml:space="preserve">羽生ロジスティクスセンター </t>
    <phoneticPr fontId="24"/>
  </si>
  <si>
    <t xml:space="preserve">川口ロジスティクスセンターB棟 </t>
    <phoneticPr fontId="23"/>
  </si>
  <si>
    <t xml:space="preserve">川口ロジスティクスセンターA棟 </t>
    <phoneticPr fontId="24"/>
  </si>
  <si>
    <t xml:space="preserve">厚木南ロジスティクスセンターA棟 </t>
    <phoneticPr fontId="23"/>
  </si>
  <si>
    <t>川口領家ロジスティクスセンター</t>
    <phoneticPr fontId="24"/>
  </si>
  <si>
    <t xml:space="preserve">太田新田ロジスティクスセンター </t>
    <phoneticPr fontId="23"/>
  </si>
  <si>
    <t xml:space="preserve">太田東新町ロジスティクスセンター </t>
    <phoneticPr fontId="24"/>
  </si>
  <si>
    <t xml:space="preserve">太田清原ロジスティクスセンター </t>
    <phoneticPr fontId="23"/>
  </si>
  <si>
    <t xml:space="preserve">千代田町ロジスティクスセンター </t>
    <phoneticPr fontId="24"/>
  </si>
  <si>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</si>
  <si>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</si>
  <si>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</si>
  <si>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</si>
  <si>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</si>
  <si>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</si>
  <si>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</si>
  <si>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</si>
  <si>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</si>
  <si>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</si>
  <si>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</si>
  <si>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</si>
  <si>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</si>
  <si>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</si>
  <si>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</si>
  <si>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</si>
  <si>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</si>
  <si>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</si>
  <si>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</si>
  <si>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</si>
  <si>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</si>
  <si>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</si>
  <si>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</si>
  <si>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</si>
  <si>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</si>
  <si>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</si>
  <si>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</si>
  <si>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</si>
  <si>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</si>
  <si>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</si>
  <si>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</si>
  <si>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</si>
  <si>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</si>
  <si>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</si>
  <si>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</si>
  <si>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</si>
  <si>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</si>
  <si>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</si>
  <si>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</si>
  <si>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</si>
  <si>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</si>
  <si>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</si>
  <si>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</si>
  <si>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</si>
  <si>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</si>
  <si>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</si>
  <si>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</si>
  <si>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</si>
  <si>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</si>
  <si>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</si>
  <si>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</si>
  <si>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</si>
  <si>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</si>
  <si>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</si>
  <si>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</si>
  <si>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</si>
  <si>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</si>
  <si>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</si>
  <si>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</si>
  <si>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</si>
  <si>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</si>
  <si>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</si>
  <si>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</si>
  <si>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</si>
  <si>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</si>
  <si>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</si>
  <si>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</si>
  <si>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</si>
  <si>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</si>
  <si>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</si>
  <si>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</si>
  <si>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</si>
  <si>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</si>
  <si>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</si>
  <si>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</si>
  <si>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</si>
  <si>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</si>
  <si>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</si>
  <si>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</si>
  <si>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</si>
  <si>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</si>
  <si>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</si>
  <si>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</si>
  <si>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</si>
  <si>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</si>
  <si>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</si>
  <si>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</si>
  <si>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</si>
  <si>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</si>
  <si>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</si>
  <si>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</si>
  <si>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</si>
  <si>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</si>
  <si>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</si>
  <si>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</si>
  <si>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</si>
  <si>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</si>
  <si>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</si>
  <si>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</si>
  <si>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</si>
  <si>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</si>
  <si>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</si>
  <si>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</si>
  <si>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</si>
  <si>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</si>
  <si>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</si>
  <si>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</si>
  <si>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</si>
  <si>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</si>
  <si>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</si>
  <si>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</si>
  <si>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</si>
  <si>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</si>
  <si>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</si>
  <si>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</si>
  <si>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</si>
  <si>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</si>
  <si>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</si>
  <si>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</si>
  <si>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</si>
  <si>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</si>
  <si>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</si>
  <si>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</si>
  <si>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</si>
  <si>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</si>
  <si>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</si>
  <si>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</si>
  <si>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</si>
  <si>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</si>
  <si>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</si>
  <si>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</si>
  <si>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</si>
  <si>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</si>
  <si>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</si>
  <si>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</si>
  <si>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</si>
  <si>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</si>
  <si>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</si>
  <si>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</si>
  <si>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</si>
  <si>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</si>
  <si>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</si>
  <si>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</si>
  <si>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</si>
  <si>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</si>
  <si>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</si>
  <si>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</si>
  <si>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</si>
  <si>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プラウドフラット白金高輪</t>
    <phoneticPr fontId="23"/>
  </si>
  <si>
    <t>プラウドフラット代々木上原</t>
    <phoneticPr fontId="24"/>
  </si>
  <si>
    <t>プラウドフラット初台</t>
    <phoneticPr fontId="23"/>
  </si>
  <si>
    <t>プラウドフラット渋谷桜丘</t>
    <phoneticPr fontId="24"/>
  </si>
  <si>
    <t>プラウドフラット学芸大学</t>
    <phoneticPr fontId="23"/>
  </si>
  <si>
    <t>プラウドフラット目黒行人坂</t>
    <phoneticPr fontId="24"/>
  </si>
  <si>
    <t>プラウドフラット隅田リバーサイド</t>
    <phoneticPr fontId="23"/>
  </si>
  <si>
    <t>プラウドフラット神楽坂</t>
    <phoneticPr fontId="24"/>
  </si>
  <si>
    <t>プラウドフラット早稲田</t>
    <phoneticPr fontId="23"/>
  </si>
  <si>
    <t>プラウドフラット新宿河田町</t>
    <phoneticPr fontId="24"/>
  </si>
  <si>
    <t>プラウドフラット三軒茶屋</t>
    <phoneticPr fontId="23"/>
  </si>
  <si>
    <t>プラウドフラット蒲田</t>
    <phoneticPr fontId="24"/>
  </si>
  <si>
    <t>プラウドフラット蒲田Ⅱ</t>
    <phoneticPr fontId="23"/>
  </si>
  <si>
    <t>プラウドフラット新大塚</t>
    <phoneticPr fontId="24"/>
  </si>
  <si>
    <t>プラウドフラット清澄白河</t>
    <phoneticPr fontId="23"/>
  </si>
  <si>
    <t>プラウドフラット門前仲町Ⅱ</t>
    <phoneticPr fontId="24"/>
  </si>
  <si>
    <t>プラウドフラット門前仲町Ⅰ</t>
    <phoneticPr fontId="23"/>
  </si>
  <si>
    <t>プラウドフラット富士見台</t>
    <phoneticPr fontId="24"/>
  </si>
  <si>
    <t>プラウドフラット浅草駒形</t>
    <phoneticPr fontId="23"/>
  </si>
  <si>
    <t>プラウドフラット横浜</t>
    <phoneticPr fontId="24"/>
  </si>
  <si>
    <t>プラウドフラット上大岡</t>
    <phoneticPr fontId="23"/>
  </si>
  <si>
    <t>プラウドフラット鶴見Ⅱ</t>
    <phoneticPr fontId="24"/>
  </si>
  <si>
    <t>プライムアーバン麻布十番</t>
    <phoneticPr fontId="23"/>
  </si>
  <si>
    <t>プライムアーバン赤坂</t>
    <phoneticPr fontId="24"/>
  </si>
  <si>
    <t>プライムアーバン田町</t>
    <phoneticPr fontId="23"/>
  </si>
  <si>
    <t>プライムアーバン芝浦LOFT</t>
    <phoneticPr fontId="24"/>
  </si>
  <si>
    <t>プライムアーバン幡ヶ谷</t>
    <phoneticPr fontId="23"/>
  </si>
  <si>
    <t>プライムアーバン代々木</t>
    <phoneticPr fontId="24"/>
  </si>
  <si>
    <t>プライムアーバン恵比寿Ⅱ</t>
    <phoneticPr fontId="23"/>
  </si>
  <si>
    <t>プライムアーバン番町</t>
    <phoneticPr fontId="24"/>
  </si>
  <si>
    <t>プライムアーバン千代田富士見</t>
    <phoneticPr fontId="23"/>
  </si>
  <si>
    <t>プライムアーバン飯田橋</t>
    <phoneticPr fontId="24"/>
  </si>
  <si>
    <t>プライムアーバン恵比寿</t>
    <phoneticPr fontId="23"/>
  </si>
  <si>
    <t>プライムアーバン中目黒</t>
    <phoneticPr fontId="24"/>
  </si>
  <si>
    <t>プライムアーバン学芸大学</t>
    <phoneticPr fontId="23"/>
  </si>
  <si>
    <t>プライムアーバン洗足</t>
    <phoneticPr fontId="24"/>
  </si>
  <si>
    <t>プライムアーバン目黒リバーサイド</t>
    <phoneticPr fontId="23"/>
  </si>
  <si>
    <t>プライムアーバン目黒大橋ヒルズ</t>
    <phoneticPr fontId="24"/>
  </si>
  <si>
    <t>プライムアーバン目黒青葉台</t>
    <phoneticPr fontId="23"/>
  </si>
  <si>
    <t>プライムアーバン学芸大学Ⅱ</t>
    <phoneticPr fontId="24"/>
  </si>
  <si>
    <t>プライムアーバン中目黒Ⅱ</t>
    <phoneticPr fontId="23"/>
  </si>
  <si>
    <t>プライムアーバン勝どき</t>
    <phoneticPr fontId="24"/>
  </si>
  <si>
    <t>プライムアーバン新川</t>
    <phoneticPr fontId="23"/>
  </si>
  <si>
    <t>プライムアーバン日本橋横山町</t>
    <phoneticPr fontId="24"/>
  </si>
  <si>
    <t>プライムアーバン日本橋浜町</t>
    <phoneticPr fontId="23"/>
  </si>
  <si>
    <t>プライムアーバン本郷壱岐坂</t>
    <phoneticPr fontId="24"/>
  </si>
  <si>
    <t>プライムアーバン白山</t>
    <phoneticPr fontId="23"/>
  </si>
  <si>
    <t>プライムアーバン四谷外苑東</t>
    <phoneticPr fontId="24"/>
  </si>
  <si>
    <t>プライムアーバン落合</t>
    <phoneticPr fontId="23"/>
  </si>
  <si>
    <t>プライムアーバン西新宿Ⅰ</t>
    <phoneticPr fontId="24"/>
  </si>
  <si>
    <t>プライムアーバン西新宿Ⅱ</t>
    <phoneticPr fontId="23"/>
  </si>
  <si>
    <t>プライムアーバン新宿内藤町</t>
    <phoneticPr fontId="24"/>
  </si>
  <si>
    <t>プライムアーバン西早稲田</t>
    <phoneticPr fontId="23"/>
  </si>
  <si>
    <t>プライムアーバン新宿落合</t>
    <phoneticPr fontId="24"/>
  </si>
  <si>
    <t>プライムアーバン目白</t>
    <phoneticPr fontId="23"/>
  </si>
  <si>
    <t>プライムアーバン神楽坂</t>
    <phoneticPr fontId="24"/>
  </si>
  <si>
    <t>プライムアーバン三軒茶屋Ⅲ</t>
    <phoneticPr fontId="23"/>
  </si>
  <si>
    <t>プライムアーバン千歳烏山</t>
    <phoneticPr fontId="24"/>
  </si>
  <si>
    <t>プライムアーバン三軒茶屋Ⅱ</t>
    <phoneticPr fontId="23"/>
  </si>
  <si>
    <t>プライムアーバン三軒茶屋</t>
    <phoneticPr fontId="24"/>
  </si>
  <si>
    <t>プライムアーバン南烏山</t>
    <phoneticPr fontId="23"/>
  </si>
  <si>
    <t>プライムアーバン烏山ガレリア</t>
    <phoneticPr fontId="24"/>
  </si>
  <si>
    <t>プライムアーバン烏山コート</t>
    <phoneticPr fontId="23"/>
  </si>
  <si>
    <t>プライムアーバン上北沢</t>
    <phoneticPr fontId="24"/>
  </si>
  <si>
    <t>プライムアーバン千歳船橋</t>
    <phoneticPr fontId="23"/>
  </si>
  <si>
    <t>プライムアーバン用賀</t>
    <phoneticPr fontId="24"/>
  </si>
  <si>
    <t>プライムアーバン品川西</t>
    <phoneticPr fontId="23"/>
  </si>
  <si>
    <t>プライムアーバン大崎</t>
    <phoneticPr fontId="24"/>
  </si>
  <si>
    <t>プライムアーバン大井町Ⅱ</t>
    <phoneticPr fontId="23"/>
  </si>
  <si>
    <t>プライムアーバン雪谷</t>
    <phoneticPr fontId="24"/>
  </si>
  <si>
    <t>プライムアーバン大森</t>
    <phoneticPr fontId="23"/>
  </si>
  <si>
    <t>プライムアーバン田園調布南</t>
    <phoneticPr fontId="24"/>
  </si>
  <si>
    <t>プライムアーバン長原上池台</t>
    <rPh sb="8" eb="10">
      <t>ナガハラ</t>
    </rPh>
    <rPh sb="10" eb="13">
      <t>カミイケダイ</t>
    </rPh>
    <phoneticPr fontId="23"/>
  </si>
  <si>
    <t>プライムアーバン中野</t>
    <phoneticPr fontId="24"/>
  </si>
  <si>
    <t>プライムアーバン中野上高田</t>
    <phoneticPr fontId="23"/>
  </si>
  <si>
    <t>プライムアーバン高井戸</t>
    <phoneticPr fontId="24"/>
  </si>
  <si>
    <t>プライムアーバン西荻窪</t>
    <phoneticPr fontId="23"/>
  </si>
  <si>
    <t>プライムアーバン西荻窪Ⅱ</t>
    <phoneticPr fontId="24"/>
  </si>
  <si>
    <t>プライムアーバン大塚</t>
    <phoneticPr fontId="23"/>
  </si>
  <si>
    <t>プライムアーバン駒込</t>
    <phoneticPr fontId="24"/>
  </si>
  <si>
    <t>プライムアーバン池袋</t>
    <phoneticPr fontId="23"/>
  </si>
  <si>
    <t>プライムアーバン門前仲町</t>
    <phoneticPr fontId="24"/>
  </si>
  <si>
    <t>プライムアーバン亀戸</t>
    <phoneticPr fontId="23"/>
  </si>
  <si>
    <t>プライムアーバン住吉</t>
    <phoneticPr fontId="24"/>
  </si>
  <si>
    <t>プライムアーバン向島</t>
    <phoneticPr fontId="23"/>
  </si>
  <si>
    <t>プライムアーバン錦糸公園</t>
    <phoneticPr fontId="24"/>
  </si>
  <si>
    <t>プライムアーバン錦糸町</t>
    <phoneticPr fontId="23"/>
  </si>
  <si>
    <t>プライムアーバン平井</t>
    <phoneticPr fontId="24"/>
  </si>
  <si>
    <t>プライムアーバン葛西</t>
    <phoneticPr fontId="23"/>
  </si>
  <si>
    <t>プライムアーバン葛西Ⅱ</t>
    <phoneticPr fontId="24"/>
  </si>
  <si>
    <t>プライムアーバン葛西イースト</t>
    <phoneticPr fontId="23"/>
  </si>
  <si>
    <t>プライムアーバン江古田</t>
    <phoneticPr fontId="24"/>
  </si>
  <si>
    <t>プライムアーバン板橋区役所前</t>
    <phoneticPr fontId="23"/>
  </si>
  <si>
    <t>プライムアーバン浅草</t>
    <phoneticPr fontId="24"/>
  </si>
  <si>
    <t>プライムアーバン町屋サウスコート</t>
    <phoneticPr fontId="23"/>
  </si>
  <si>
    <t>プライムアーバン武蔵小金井</t>
    <phoneticPr fontId="24"/>
  </si>
  <si>
    <t>プライムアーバン武蔵野ヒルズ</t>
    <phoneticPr fontId="23"/>
  </si>
  <si>
    <t>プライムアーバン小金井本町</t>
    <phoneticPr fontId="24"/>
  </si>
  <si>
    <t>プライムアーバン久米川</t>
    <phoneticPr fontId="23"/>
  </si>
  <si>
    <t>プライムアーバン武蔵小杉comodo</t>
    <phoneticPr fontId="24"/>
  </si>
  <si>
    <t>プライムアーバン川崎</t>
    <phoneticPr fontId="23"/>
  </si>
  <si>
    <t>プライムアーバン新百合ヶ丘</t>
    <phoneticPr fontId="24"/>
  </si>
  <si>
    <t>プライムアーバン鶴見寺谷</t>
    <phoneticPr fontId="23"/>
  </si>
  <si>
    <t>プライムアーバン浦安Ⅱ</t>
    <phoneticPr fontId="24"/>
  </si>
  <si>
    <t>プライムアーバン浦安</t>
    <phoneticPr fontId="23"/>
  </si>
  <si>
    <t>プライムアーバン行徳Ⅰ</t>
    <phoneticPr fontId="24"/>
  </si>
  <si>
    <t>プライムアーバン行徳Ⅱ</t>
    <phoneticPr fontId="23"/>
  </si>
  <si>
    <t>プライムアーバン行徳駅前</t>
    <phoneticPr fontId="24"/>
  </si>
  <si>
    <t>プライムアーバン行徳駅前Ⅱ</t>
    <phoneticPr fontId="23"/>
  </si>
  <si>
    <t>プライムアーバン行徳Ⅲ</t>
    <phoneticPr fontId="24"/>
  </si>
  <si>
    <t>プライムアーバン西船橋</t>
    <phoneticPr fontId="23"/>
  </si>
  <si>
    <t>プライムアーバン川口</t>
    <phoneticPr fontId="24"/>
  </si>
  <si>
    <t>プラウドフラット八丁堀</t>
    <phoneticPr fontId="23"/>
  </si>
  <si>
    <t>プラウドフラット板橋本町</t>
    <phoneticPr fontId="24"/>
  </si>
  <si>
    <t>プラウドフラット五橋</t>
    <phoneticPr fontId="23"/>
  </si>
  <si>
    <t>プラウドフラット河原町</t>
    <phoneticPr fontId="24"/>
  </si>
  <si>
    <t>プラウドフラット新大阪</t>
    <phoneticPr fontId="23"/>
  </si>
  <si>
    <t>プライムアーバン山鼻</t>
    <phoneticPr fontId="24"/>
  </si>
  <si>
    <t>プライムアーバン北14条</t>
    <phoneticPr fontId="23"/>
  </si>
  <si>
    <t>プライムアーバン大通公園Ⅰ</t>
    <phoneticPr fontId="24"/>
  </si>
  <si>
    <t>プライムアーバン大通公園Ⅱ</t>
    <phoneticPr fontId="23"/>
  </si>
  <si>
    <t>プライムアーバン北11条</t>
    <phoneticPr fontId="24"/>
  </si>
  <si>
    <t>プライムアーバン宮の沢</t>
    <phoneticPr fontId="23"/>
  </si>
  <si>
    <t>プライムアーバン大通東</t>
    <phoneticPr fontId="24"/>
  </si>
  <si>
    <t>プライムアーバン知事公館</t>
    <phoneticPr fontId="23"/>
  </si>
  <si>
    <t>プライムアーバン円山</t>
    <phoneticPr fontId="24"/>
  </si>
  <si>
    <t>プライムアーバン北24条</t>
    <phoneticPr fontId="23"/>
  </si>
  <si>
    <t>プライムアーバン札幌医大前</t>
    <phoneticPr fontId="24"/>
  </si>
  <si>
    <t>プライムアーバン札幌リバーフロント</t>
    <phoneticPr fontId="23"/>
  </si>
  <si>
    <t>プライムアーバン北３条通</t>
    <phoneticPr fontId="24"/>
  </si>
  <si>
    <t>プライムアーバン長町一丁目</t>
    <phoneticPr fontId="23"/>
  </si>
  <si>
    <t>プライムアーバン八乙女中央</t>
    <phoneticPr fontId="24"/>
  </si>
  <si>
    <t>プライムアーバン堤通雨宮</t>
    <phoneticPr fontId="23"/>
  </si>
  <si>
    <t>プライムアーバン葵</t>
    <phoneticPr fontId="24"/>
  </si>
  <si>
    <t>プライムアーバン金山</t>
    <phoneticPr fontId="23"/>
  </si>
  <si>
    <t>プライムアーバン鶴舞</t>
    <phoneticPr fontId="24"/>
  </si>
  <si>
    <t>プライムアーバン上前津</t>
    <phoneticPr fontId="23"/>
  </si>
  <si>
    <t>プライムアーバン泉</t>
    <phoneticPr fontId="24"/>
  </si>
  <si>
    <t>プライムアーバン江坂Ⅰ</t>
    <phoneticPr fontId="23"/>
  </si>
  <si>
    <t>プライムアーバン江坂Ⅱ</t>
    <phoneticPr fontId="24"/>
  </si>
  <si>
    <t>プライムアーバン江坂Ⅲ</t>
    <phoneticPr fontId="23"/>
  </si>
  <si>
    <t>プライムアーバン玉造</t>
    <phoneticPr fontId="24"/>
  </si>
  <si>
    <t>プライムアーバン堺筋本町</t>
    <phoneticPr fontId="23"/>
  </si>
  <si>
    <t>プライムアーバン博多</t>
    <phoneticPr fontId="24"/>
  </si>
  <si>
    <t>プライムアーバン薬院南</t>
    <phoneticPr fontId="23"/>
  </si>
  <si>
    <t>プライムアーバン香椎</t>
    <phoneticPr fontId="24"/>
  </si>
  <si>
    <t>プライムアーバン博多東</t>
    <phoneticPr fontId="23"/>
  </si>
  <si>
    <t>プライムアーバン千早</t>
    <phoneticPr fontId="24"/>
  </si>
  <si>
    <t>株式会社中央不動産鑑定所</t>
  </si>
  <si>
    <t>-</t>
    <phoneticPr fontId="23"/>
  </si>
  <si>
    <t>-</t>
    <phoneticPr fontId="24"/>
  </si>
  <si>
    <t>-</t>
    <phoneticPr fontId="23"/>
  </si>
  <si>
    <t>-</t>
    <phoneticPr fontId="23"/>
  </si>
  <si>
    <t>一般財団法人日本不動産研究所</t>
    <phoneticPr fontId="23"/>
  </si>
  <si>
    <t>-</t>
    <phoneticPr fontId="24"/>
  </si>
  <si>
    <t>大和不動産鑑定株式会社</t>
    <phoneticPr fontId="24"/>
  </si>
  <si>
    <t>大和不動産鑑定株式会社</t>
    <phoneticPr fontId="23"/>
  </si>
  <si>
    <t>一般財団法人日本不動産研究所</t>
    <phoneticPr fontId="24"/>
  </si>
  <si>
    <t>株式会社谷澤総合鑑定所</t>
    <phoneticPr fontId="23"/>
  </si>
  <si>
    <t>-</t>
    <phoneticPr fontId="24"/>
  </si>
  <si>
    <t>株式会社谷澤総合鑑定所</t>
    <phoneticPr fontId="24"/>
  </si>
  <si>
    <t>（百万円）</t>
    <rPh sb="1" eb="3">
      <t>ヒャクマン</t>
    </rPh>
    <phoneticPr fontId="24"/>
  </si>
  <si>
    <t>ポートフォリオ合計</t>
    <rPh sb="7" eb="9">
      <t>ゴウケイ</t>
    </rPh>
    <phoneticPr fontId="28"/>
  </si>
  <si>
    <t>オフィス合計</t>
    <rPh sb="4" eb="6">
      <t>ゴウケイ</t>
    </rPh>
    <phoneticPr fontId="28"/>
  </si>
  <si>
    <t>商業施設合計</t>
    <rPh sb="0" eb="2">
      <t>ショウギョウ</t>
    </rPh>
    <rPh sb="2" eb="4">
      <t>シセツ</t>
    </rPh>
    <rPh sb="4" eb="6">
      <t>ゴウケイ</t>
    </rPh>
    <phoneticPr fontId="28"/>
  </si>
  <si>
    <t>居住用施設合計</t>
    <rPh sb="0" eb="3">
      <t>キョジュウヨウ</t>
    </rPh>
    <rPh sb="3" eb="5">
      <t>シセツ</t>
    </rPh>
    <rPh sb="5" eb="7">
      <t>ゴウケイ</t>
    </rPh>
    <phoneticPr fontId="28"/>
  </si>
  <si>
    <t xml:space="preserve">Morisia 津田沼 </t>
  </si>
  <si>
    <t>Recipe SHIMOKITA</t>
  </si>
  <si>
    <t>FESTA SQUARE</t>
  </si>
  <si>
    <t>野村不動産吉祥寺ビル</t>
  </si>
  <si>
    <t>GEMS市ヶ谷</t>
  </si>
  <si>
    <t>Merad 大和田</t>
  </si>
  <si>
    <t xml:space="preserve">一番町stear </t>
  </si>
  <si>
    <t xml:space="preserve">Landport浦安 </t>
  </si>
  <si>
    <t xml:space="preserve">Landport板橋 </t>
  </si>
  <si>
    <t xml:space="preserve">Landport川越 </t>
  </si>
  <si>
    <t xml:space="preserve">Landport厚木 </t>
  </si>
  <si>
    <t xml:space="preserve">相模原田名ロジスティクスセンター </t>
  </si>
  <si>
    <t xml:space="preserve">Landport八王子 </t>
  </si>
  <si>
    <t xml:space="preserve">Landport春日部 </t>
  </si>
  <si>
    <t xml:space="preserve">船橋ロジスティクスセンター </t>
  </si>
  <si>
    <t xml:space="preserve">厚木南ロジスティクスセンターB棟 </t>
  </si>
  <si>
    <t xml:space="preserve">羽生ロジスティクスセンター </t>
  </si>
  <si>
    <t xml:space="preserve">川口ロジスティクスセンターB棟 </t>
  </si>
  <si>
    <t xml:space="preserve">川口ロジスティクスセンターA棟 </t>
  </si>
  <si>
    <t xml:space="preserve">厚木南ロジスティクスセンターA棟 </t>
  </si>
  <si>
    <t>川口領家ロジスティクスセンター</t>
  </si>
  <si>
    <t xml:space="preserve">太田新田ロジスティクスセンター </t>
  </si>
  <si>
    <t xml:space="preserve">太田東新町ロジスティクスセンター </t>
  </si>
  <si>
    <t xml:space="preserve">太田清原ロジスティクスセンター </t>
  </si>
  <si>
    <t xml:space="preserve">千代田町ロジスティクスセンター </t>
  </si>
  <si>
    <t>プラウドフラット白金高輪</t>
  </si>
  <si>
    <t>プラウドフラット代々木上原</t>
  </si>
  <si>
    <t>プラウドフラット初台</t>
  </si>
  <si>
    <t>プラウドフラット渋谷桜丘</t>
  </si>
  <si>
    <t>プラウドフラット学芸大学</t>
  </si>
  <si>
    <t>プラウドフラット目黒行人坂</t>
  </si>
  <si>
    <t>プラウドフラット隅田リバーサイド</t>
  </si>
  <si>
    <t>プラウドフラット神楽坂</t>
  </si>
  <si>
    <t>プラウドフラット早稲田</t>
  </si>
  <si>
    <t>プラウドフラット新宿河田町</t>
  </si>
  <si>
    <t>プラウドフラット三軒茶屋</t>
  </si>
  <si>
    <t>プラウドフラット蒲田</t>
  </si>
  <si>
    <t>プラウドフラット蒲田Ⅱ</t>
  </si>
  <si>
    <t>プラウドフラット新大塚</t>
  </si>
  <si>
    <t>プラウドフラット清澄白河</t>
  </si>
  <si>
    <t>プラウドフラット門前仲町Ⅱ</t>
  </si>
  <si>
    <t>プラウドフラット門前仲町Ⅰ</t>
  </si>
  <si>
    <t>プラウドフラット富士見台</t>
  </si>
  <si>
    <t>プラウドフラット浅草駒形</t>
  </si>
  <si>
    <t>プラウドフラット横浜</t>
  </si>
  <si>
    <t>プラウドフラット上大岡</t>
  </si>
  <si>
    <t>プラウドフラット鶴見Ⅱ</t>
  </si>
  <si>
    <t>プライムアーバン麻布十番</t>
  </si>
  <si>
    <t>プライムアーバン赤坂</t>
  </si>
  <si>
    <t>プライムアーバン田町</t>
  </si>
  <si>
    <t>プライムアーバン芝浦LOFT</t>
  </si>
  <si>
    <t>プライムアーバン幡ヶ谷</t>
  </si>
  <si>
    <t>プライムアーバン代々木</t>
  </si>
  <si>
    <t>プライムアーバン恵比寿Ⅱ</t>
  </si>
  <si>
    <t>プライムアーバン番町</t>
  </si>
  <si>
    <t>プライムアーバン千代田富士見</t>
  </si>
  <si>
    <t>プライムアーバン飯田橋</t>
  </si>
  <si>
    <t>プライムアーバン恵比寿</t>
  </si>
  <si>
    <t>プライムアーバン中目黒</t>
  </si>
  <si>
    <t>プライムアーバン学芸大学</t>
  </si>
  <si>
    <t>プライムアーバン洗足</t>
  </si>
  <si>
    <t>プライムアーバン目黒リバーサイド</t>
  </si>
  <si>
    <t>プライムアーバン目黒大橋ヒルズ</t>
  </si>
  <si>
    <t>プライムアーバン目黒青葉台</t>
  </si>
  <si>
    <t>プライムアーバン学芸大学Ⅱ</t>
  </si>
  <si>
    <t>プライムアーバン中目黒Ⅱ</t>
  </si>
  <si>
    <t>プライムアーバン勝どき</t>
  </si>
  <si>
    <t>プライムアーバン新川</t>
  </si>
  <si>
    <t>プライムアーバン日本橋横山町</t>
  </si>
  <si>
    <t>プライムアーバン日本橋浜町</t>
  </si>
  <si>
    <t>プライムアーバン本郷壱岐坂</t>
  </si>
  <si>
    <t>プライムアーバン白山</t>
  </si>
  <si>
    <t>プライムアーバン四谷外苑東</t>
  </si>
  <si>
    <t>プライムアーバン落合</t>
  </si>
  <si>
    <t>プライムアーバン西新宿Ⅰ</t>
  </si>
  <si>
    <t>プライムアーバン西新宿Ⅱ</t>
  </si>
  <si>
    <t>プライムアーバン新宿内藤町</t>
  </si>
  <si>
    <t>プライムアーバン西早稲田</t>
  </si>
  <si>
    <t>プライムアーバン新宿落合</t>
  </si>
  <si>
    <t>プライムアーバン目白</t>
  </si>
  <si>
    <t>プライムアーバン神楽坂</t>
  </si>
  <si>
    <t>プライムアーバン三軒茶屋Ⅲ</t>
  </si>
  <si>
    <t>プライムアーバン千歳烏山</t>
  </si>
  <si>
    <t>プライムアーバン三軒茶屋Ⅱ</t>
  </si>
  <si>
    <t>プライムアーバン三軒茶屋</t>
  </si>
  <si>
    <t>プライムアーバン南烏山</t>
  </si>
  <si>
    <t>プライムアーバン烏山ガレリア</t>
  </si>
  <si>
    <t>プライムアーバン烏山コート</t>
  </si>
  <si>
    <t>プライムアーバン上北沢</t>
  </si>
  <si>
    <t>プライムアーバン千歳船橋</t>
  </si>
  <si>
    <t>プライムアーバン用賀</t>
  </si>
  <si>
    <t>プライムアーバン品川西</t>
  </si>
  <si>
    <t>プライムアーバン大崎</t>
  </si>
  <si>
    <t>プライムアーバン大井町Ⅱ</t>
  </si>
  <si>
    <t>プライムアーバン雪谷</t>
  </si>
  <si>
    <t>プライムアーバン大森</t>
  </si>
  <si>
    <t>プライムアーバン田園調布南</t>
  </si>
  <si>
    <t>プライムアーバン中野</t>
  </si>
  <si>
    <t>プライムアーバン中野上高田</t>
  </si>
  <si>
    <t>プライムアーバン高井戸</t>
  </si>
  <si>
    <t>プライムアーバン西荻窪</t>
  </si>
  <si>
    <t>プライムアーバン西荻窪Ⅱ</t>
  </si>
  <si>
    <t>プライムアーバン大塚</t>
  </si>
  <si>
    <t>プライムアーバン駒込</t>
  </si>
  <si>
    <t>プライムアーバン池袋</t>
  </si>
  <si>
    <t>プライムアーバン門前仲町</t>
  </si>
  <si>
    <t>プライムアーバン亀戸</t>
  </si>
  <si>
    <t>プライムアーバン住吉</t>
  </si>
  <si>
    <t>プライムアーバン向島</t>
  </si>
  <si>
    <t>プライムアーバン錦糸公園</t>
  </si>
  <si>
    <t>プライムアーバン錦糸町</t>
  </si>
  <si>
    <t>プライムアーバン平井</t>
  </si>
  <si>
    <t>プライムアーバン葛西</t>
  </si>
  <si>
    <t>プライムアーバン葛西Ⅱ</t>
  </si>
  <si>
    <t>プライムアーバン葛西イースト</t>
  </si>
  <si>
    <t>プライムアーバン江古田</t>
  </si>
  <si>
    <t>プライムアーバン板橋区役所前</t>
  </si>
  <si>
    <t>プライムアーバン浅草</t>
  </si>
  <si>
    <t>プライムアーバン町屋サウスコート</t>
  </si>
  <si>
    <t>プライムアーバン武蔵小金井</t>
  </si>
  <si>
    <t>プライムアーバン武蔵野ヒルズ</t>
  </si>
  <si>
    <t>プライムアーバン小金井本町</t>
  </si>
  <si>
    <t>プライムアーバン久米川</t>
  </si>
  <si>
    <t>プライムアーバン武蔵小杉comodo</t>
  </si>
  <si>
    <t>プライムアーバン川崎</t>
  </si>
  <si>
    <t>プライムアーバン新百合ヶ丘</t>
  </si>
  <si>
    <t>プライムアーバン鶴見寺谷</t>
  </si>
  <si>
    <t>プライムアーバン浦安Ⅱ</t>
  </si>
  <si>
    <t>プライムアーバン浦安</t>
  </si>
  <si>
    <t>プライムアーバン行徳Ⅰ</t>
  </si>
  <si>
    <t>プライムアーバン行徳Ⅱ</t>
  </si>
  <si>
    <t>プライムアーバン行徳駅前</t>
  </si>
  <si>
    <t>プライムアーバン行徳駅前Ⅱ</t>
  </si>
  <si>
    <t>プライムアーバン行徳Ⅲ</t>
  </si>
  <si>
    <t>プライムアーバン西船橋</t>
  </si>
  <si>
    <t>プライムアーバン川口</t>
  </si>
  <si>
    <t>プラウドフラット八丁堀</t>
  </si>
  <si>
    <t>プラウドフラット板橋本町</t>
  </si>
  <si>
    <t>プラウドフラット五橋</t>
  </si>
  <si>
    <t>プラウドフラット河原町</t>
  </si>
  <si>
    <t>プラウドフラット新大阪</t>
  </si>
  <si>
    <t>プライムアーバン山鼻</t>
  </si>
  <si>
    <t>プライムアーバン北14条</t>
  </si>
  <si>
    <t>プライムアーバン大通公園Ⅰ</t>
  </si>
  <si>
    <t>プライムアーバン大通公園Ⅱ</t>
  </si>
  <si>
    <t>プライムアーバン北11条</t>
  </si>
  <si>
    <t>プライムアーバン宮の沢</t>
  </si>
  <si>
    <t>プライムアーバン大通東</t>
  </si>
  <si>
    <t>プライムアーバン知事公館</t>
  </si>
  <si>
    <t>プライムアーバン円山</t>
  </si>
  <si>
    <t>プライムアーバン北24条</t>
  </si>
  <si>
    <t>プライムアーバン札幌医大前</t>
  </si>
  <si>
    <t>プライムアーバン札幌リバーフロント</t>
  </si>
  <si>
    <t>プライムアーバン北３条通</t>
  </si>
  <si>
    <t>プライムアーバン長町一丁目</t>
  </si>
  <si>
    <t>プライムアーバン八乙女中央</t>
  </si>
  <si>
    <t>プライムアーバン堤通雨宮</t>
  </si>
  <si>
    <t>プライムアーバン葵</t>
  </si>
  <si>
    <t>プライムアーバン金山</t>
  </si>
  <si>
    <t>プライムアーバン鶴舞</t>
  </si>
  <si>
    <t>プライムアーバン上前津</t>
  </si>
  <si>
    <t>プライムアーバン泉</t>
  </si>
  <si>
    <t>プライムアーバン江坂Ⅰ</t>
  </si>
  <si>
    <t>プライムアーバン江坂Ⅱ</t>
  </si>
  <si>
    <t>プライムアーバン江坂Ⅲ</t>
  </si>
  <si>
    <t>プライムアーバン玉造</t>
  </si>
  <si>
    <t>プライムアーバン堺筋本町</t>
  </si>
  <si>
    <t>プライムアーバン博多</t>
  </si>
  <si>
    <t>プライムアーバン薬院南</t>
  </si>
  <si>
    <t>プライムアーバン香椎</t>
  </si>
  <si>
    <t>プライムアーバン博多東</t>
  </si>
  <si>
    <t>プライムアーバン千早</t>
  </si>
  <si>
    <t/>
  </si>
  <si>
    <t>公租公課</t>
  </si>
  <si>
    <t>新宿野村ビル（注1）</t>
    <rPh sb="0" eb="2">
      <t>シンジュク</t>
    </rPh>
    <rPh sb="2" eb="4">
      <t>ノムラ</t>
    </rPh>
    <rPh sb="7" eb="8">
      <t>チュウ</t>
    </rPh>
    <phoneticPr fontId="0"/>
  </si>
  <si>
    <t>野村不動産吉祥寺ビル（注2）</t>
    <rPh sb="11" eb="12">
      <t>チュウ</t>
    </rPh>
    <phoneticPr fontId="23"/>
  </si>
  <si>
    <t>第1期</t>
    <rPh sb="0" eb="1">
      <t>ダイ</t>
    </rPh>
    <rPh sb="2" eb="3">
      <t>キ</t>
    </rPh>
    <phoneticPr fontId="24"/>
  </si>
  <si>
    <t>テナント数</t>
    <rPh sb="4" eb="5">
      <t>スウ</t>
    </rPh>
    <phoneticPr fontId="2"/>
  </si>
  <si>
    <t>第1期</t>
    <rPh sb="0" eb="1">
      <t>ダイ</t>
    </rPh>
    <rPh sb="2" eb="3">
      <t>キ</t>
    </rPh>
    <phoneticPr fontId="2"/>
  </si>
  <si>
    <t>第1期の営業日数</t>
    <rPh sb="0" eb="1">
      <t>ダイ</t>
    </rPh>
    <rPh sb="2" eb="3">
      <t>キ</t>
    </rPh>
    <rPh sb="4" eb="6">
      <t>エイギョウ</t>
    </rPh>
    <rPh sb="6" eb="8">
      <t>ニッスウ</t>
    </rPh>
    <phoneticPr fontId="2"/>
  </si>
  <si>
    <t>ﾌﾟﾛﾊﾟﾃｨ･ﾏﾈｼﾞﾒﾝﾄ報酬</t>
  </si>
  <si>
    <t>水道光熱費</t>
  </si>
  <si>
    <t>物件概要</t>
    <rPh sb="0" eb="2">
      <t>ブッケン</t>
    </rPh>
    <rPh sb="2" eb="4">
      <t>ガイヨウ</t>
    </rPh>
    <phoneticPr fontId="2"/>
  </si>
  <si>
    <t>直接還元法による価格（百万円）</t>
    <rPh sb="0" eb="2">
      <t>チョクセツ</t>
    </rPh>
    <rPh sb="2" eb="4">
      <t>カンゲン</t>
    </rPh>
    <rPh sb="4" eb="5">
      <t>ホウ</t>
    </rPh>
    <rPh sb="8" eb="10">
      <t>カカク</t>
    </rPh>
    <rPh sb="11" eb="14">
      <t>ヒャクマンエン</t>
    </rPh>
    <phoneticPr fontId="2"/>
  </si>
  <si>
    <t>直接還元利回り（％）</t>
    <rPh sb="0" eb="2">
      <t>チョクセツ</t>
    </rPh>
    <rPh sb="2" eb="4">
      <t>カンゲン</t>
    </rPh>
    <rPh sb="4" eb="6">
      <t>リマワ</t>
    </rPh>
    <phoneticPr fontId="2"/>
  </si>
  <si>
    <t>DCF法による価格（百万円）</t>
    <rPh sb="3" eb="4">
      <t>ホウ</t>
    </rPh>
    <rPh sb="7" eb="9">
      <t>カカク</t>
    </rPh>
    <rPh sb="10" eb="13">
      <t>ヒャクマンエン</t>
    </rPh>
    <phoneticPr fontId="2"/>
  </si>
  <si>
    <t>割引率（％）</t>
    <rPh sb="0" eb="2">
      <t>ワリビキ</t>
    </rPh>
    <rPh sb="2" eb="3">
      <t>リツ</t>
    </rPh>
    <phoneticPr fontId="2"/>
  </si>
  <si>
    <t>最終還元利回り（％）</t>
    <rPh sb="0" eb="2">
      <t>サイシュウ</t>
    </rPh>
    <rPh sb="2" eb="4">
      <t>カンゲン</t>
    </rPh>
    <rPh sb="4" eb="6">
      <t>リマワ</t>
    </rPh>
    <phoneticPr fontId="2"/>
  </si>
  <si>
    <r>
      <rPr>
        <b/>
        <sz val="11"/>
        <rFont val="Meiryo UI"/>
        <family val="3"/>
        <charset val="128"/>
      </rPr>
      <t>←</t>
    </r>
    <r>
      <rPr>
        <b/>
        <u/>
        <sz val="11"/>
        <rFont val="Meiryo UI"/>
        <family val="3"/>
        <charset val="128"/>
      </rPr>
      <t>タブから選択した物件の情報が以下に記載されます。</t>
    </r>
    <rPh sb="5" eb="7">
      <t>センタク</t>
    </rPh>
    <rPh sb="9" eb="11">
      <t>ブッケン</t>
    </rPh>
    <rPh sb="12" eb="14">
      <t>ジョウホウ</t>
    </rPh>
    <rPh sb="15" eb="17">
      <t>イカ</t>
    </rPh>
    <rPh sb="18" eb="20">
      <t>キサイ</t>
    </rPh>
    <phoneticPr fontId="2"/>
  </si>
  <si>
    <t>賃貸面積</t>
    <rPh sb="0" eb="2">
      <t>チンタイ</t>
    </rPh>
    <rPh sb="2" eb="4">
      <t>メンセキ</t>
    </rPh>
    <phoneticPr fontId="2"/>
  </si>
  <si>
    <t>稼働率</t>
    <rPh sb="0" eb="2">
      <t>カドウ</t>
    </rPh>
    <rPh sb="2" eb="3">
      <t>リツ</t>
    </rPh>
    <phoneticPr fontId="2"/>
  </si>
  <si>
    <t>（%）</t>
    <phoneticPr fontId="2"/>
  </si>
  <si>
    <t>稼働状況</t>
    <rPh sb="0" eb="2">
      <t>カドウ</t>
    </rPh>
    <rPh sb="2" eb="4">
      <t>ジョウキョウ</t>
    </rPh>
    <phoneticPr fontId="2"/>
  </si>
  <si>
    <t>賃貸可能面積（㎡）</t>
    <rPh sb="0" eb="6">
      <t>チンタイカノウメンセキ</t>
    </rPh>
    <phoneticPr fontId="2"/>
  </si>
  <si>
    <t>賃貸面積（㎡）</t>
    <rPh sb="0" eb="2">
      <t>チンタイ</t>
    </rPh>
    <rPh sb="2" eb="4">
      <t>メンセキ</t>
    </rPh>
    <phoneticPr fontId="2"/>
  </si>
  <si>
    <t>稼働率（％）</t>
    <rPh sb="0" eb="2">
      <t>カドウ</t>
    </rPh>
    <rPh sb="2" eb="3">
      <t>リツ</t>
    </rPh>
    <phoneticPr fontId="2"/>
  </si>
  <si>
    <t>テナント数</t>
    <rPh sb="4" eb="5">
      <t>カズ</t>
    </rPh>
    <phoneticPr fontId="2"/>
  </si>
  <si>
    <t>ポートフォリオ合計</t>
    <rPh sb="7" eb="9">
      <t>ゴウケイ</t>
    </rPh>
    <phoneticPr fontId="0"/>
  </si>
  <si>
    <t>portfolio</t>
  </si>
  <si>
    <t>期末鑑定評価・帳簿価格</t>
    <rPh sb="0" eb="2">
      <t>キマツ</t>
    </rPh>
    <rPh sb="2" eb="4">
      <t>カンテイ</t>
    </rPh>
    <rPh sb="4" eb="6">
      <t>ヒョウカ</t>
    </rPh>
    <rPh sb="7" eb="9">
      <t>チョウボ</t>
    </rPh>
    <rPh sb="9" eb="11">
      <t>カカク</t>
    </rPh>
    <phoneticPr fontId="2"/>
  </si>
  <si>
    <t>帳簿価格（百万円）</t>
    <rPh sb="0" eb="2">
      <t>チョウボ</t>
    </rPh>
    <rPh sb="2" eb="4">
      <t>カカク</t>
    </rPh>
    <rPh sb="5" eb="8">
      <t>ヒャクマンエン</t>
    </rPh>
    <phoneticPr fontId="2"/>
  </si>
  <si>
    <t>開始日</t>
    <rPh sb="0" eb="3">
      <t>カイシビ</t>
    </rPh>
    <phoneticPr fontId="2"/>
  </si>
  <si>
    <t>終了日</t>
    <rPh sb="0" eb="3">
      <t>シュウリョウビ</t>
    </rPh>
    <phoneticPr fontId="2"/>
  </si>
  <si>
    <t>PM会社</t>
    <rPh sb="2" eb="4">
      <t>ガイシャ</t>
    </rPh>
    <phoneticPr fontId="2"/>
  </si>
  <si>
    <t>期末鑑定価格（百万円）</t>
    <rPh sb="0" eb="2">
      <t>キマツ</t>
    </rPh>
    <rPh sb="2" eb="4">
      <t>カンテイ</t>
    </rPh>
    <rPh sb="4" eb="6">
      <t>カカク</t>
    </rPh>
    <rPh sb="7" eb="10">
      <t>ヒャクマンエン</t>
    </rPh>
    <phoneticPr fontId="2"/>
  </si>
  <si>
    <t>（単位：百万円）</t>
    <rPh sb="1" eb="3">
      <t>タンイ</t>
    </rPh>
    <rPh sb="4" eb="6">
      <t>ヒャクマン</t>
    </rPh>
    <rPh sb="6" eb="7">
      <t>エン</t>
    </rPh>
    <phoneticPr fontId="2"/>
  </si>
  <si>
    <t>（単位：百万円）</t>
    <rPh sb="4" eb="6">
      <t>ヒャクマン</t>
    </rPh>
    <phoneticPr fontId="2"/>
  </si>
  <si>
    <t>第1期（自：2015年10月1日　至：2016年2月29日）</t>
    <rPh sb="0" eb="1">
      <t>ダイ</t>
    </rPh>
    <phoneticPr fontId="2"/>
  </si>
  <si>
    <t>野村不動産株式会社</t>
  </si>
  <si>
    <t>野村不動産パートナーズ株式会社</t>
  </si>
  <si>
    <t>株式会社ザイマックスアルファ</t>
  </si>
  <si>
    <t>株式会社第一ビルディング</t>
  </si>
  <si>
    <t>株式会社ジオ・アカマツ</t>
  </si>
  <si>
    <t>株式会社REI</t>
  </si>
  <si>
    <t>株式会社類設計室</t>
  </si>
  <si>
    <t>株式会社日動</t>
  </si>
  <si>
    <t>株式会社タカラ</t>
  </si>
  <si>
    <t>株式会社長谷工ライブネット</t>
  </si>
  <si>
    <t>三和エステート株式会社</t>
  </si>
  <si>
    <t>営業収益</t>
  </si>
  <si>
    <t>営業費用</t>
  </si>
  <si>
    <t>営業利益</t>
  </si>
  <si>
    <t>当期純利益</t>
  </si>
  <si>
    <t>純資産額</t>
  </si>
  <si>
    <t>出資総額</t>
  </si>
  <si>
    <t>1口当たり純資産額</t>
  </si>
  <si>
    <t>1口当たり分配金</t>
  </si>
  <si>
    <t>当期運用日数</t>
  </si>
  <si>
    <t>期末投資物件数</t>
  </si>
  <si>
    <t>期末テナント数</t>
  </si>
  <si>
    <t>当期減価償却費</t>
  </si>
  <si>
    <t>百万円</t>
  </si>
  <si>
    <t>%</t>
  </si>
  <si>
    <t>口</t>
  </si>
  <si>
    <t>円</t>
  </si>
  <si>
    <t>日</t>
  </si>
  <si>
    <t>件</t>
  </si>
  <si>
    <t>㎡</t>
  </si>
  <si>
    <t>1口当たりＦＦＯ</t>
    <phoneticPr fontId="2"/>
  </si>
  <si>
    <t>　 うち不動産賃貸事業収益</t>
    <phoneticPr fontId="2"/>
  </si>
  <si>
    <t xml:space="preserve"> 　（対前期比）</t>
    <phoneticPr fontId="2"/>
  </si>
  <si>
    <t xml:space="preserve"> 　うち1口当たり利益超過分配金</t>
    <phoneticPr fontId="2"/>
  </si>
  <si>
    <t xml:space="preserve"> 　（対前期増減）</t>
    <phoneticPr fontId="2"/>
  </si>
  <si>
    <t xml:space="preserve"> 　うち不動産賃貸事業費用</t>
    <phoneticPr fontId="2"/>
  </si>
  <si>
    <t>経常利益</t>
    <phoneticPr fontId="2"/>
  </si>
  <si>
    <t>総資産額</t>
    <phoneticPr fontId="2"/>
  </si>
  <si>
    <t>有利子負債額</t>
    <phoneticPr fontId="2"/>
  </si>
  <si>
    <t xml:space="preserve"> 　（対前期比）</t>
    <phoneticPr fontId="2"/>
  </si>
  <si>
    <t>発行済投資口総数</t>
    <phoneticPr fontId="2"/>
  </si>
  <si>
    <t>分配総額</t>
    <phoneticPr fontId="2"/>
  </si>
  <si>
    <t xml:space="preserve"> 　うち1口当たり利益分配金</t>
    <phoneticPr fontId="2"/>
  </si>
  <si>
    <t>期末総賃貸可能面積</t>
    <phoneticPr fontId="2"/>
  </si>
  <si>
    <t>期末稼働率</t>
    <phoneticPr fontId="2"/>
  </si>
  <si>
    <t>当期資本的支出</t>
    <phoneticPr fontId="2"/>
  </si>
  <si>
    <t>ＦＦＯ(Funds from Operation）</t>
    <phoneticPr fontId="2"/>
  </si>
  <si>
    <t>-</t>
    <phoneticPr fontId="2"/>
  </si>
  <si>
    <t>敷地面積</t>
    <rPh sb="0" eb="2">
      <t>シキチ</t>
    </rPh>
    <rPh sb="2" eb="4">
      <t>メンセキ</t>
    </rPh>
    <phoneticPr fontId="2"/>
  </si>
  <si>
    <t>延床面積</t>
    <rPh sb="0" eb="1">
      <t>ノ</t>
    </rPh>
    <rPh sb="1" eb="4">
      <t>ユカメンセキ</t>
    </rPh>
    <phoneticPr fontId="24"/>
  </si>
  <si>
    <t>敷地面積（㎡）</t>
    <rPh sb="0" eb="2">
      <t>シキチ</t>
    </rPh>
    <rPh sb="2" eb="4">
      <t>メンセキ</t>
    </rPh>
    <phoneticPr fontId="2"/>
  </si>
  <si>
    <t>延床面積（㎡）</t>
    <rPh sb="0" eb="1">
      <t>ノ</t>
    </rPh>
    <rPh sb="1" eb="2">
      <t>ユカ</t>
    </rPh>
    <rPh sb="2" eb="4">
      <t>メンセキ</t>
    </rPh>
    <phoneticPr fontId="2"/>
  </si>
  <si>
    <t>敷金・保証金</t>
    <rPh sb="0" eb="2">
      <t>シキキン</t>
    </rPh>
    <rPh sb="3" eb="6">
      <t>ホショウキン</t>
    </rPh>
    <phoneticPr fontId="2"/>
  </si>
  <si>
    <t>（百万円）</t>
    <rPh sb="1" eb="4">
      <t>ヒャクマンエン</t>
    </rPh>
    <phoneticPr fontId="2"/>
  </si>
  <si>
    <t>当初取得価格</t>
    <rPh sb="0" eb="2">
      <t>トウショ</t>
    </rPh>
    <rPh sb="2" eb="4">
      <t>シュトク</t>
    </rPh>
    <rPh sb="4" eb="6">
      <t>カカク</t>
    </rPh>
    <phoneticPr fontId="2"/>
  </si>
  <si>
    <t>追加取得価格</t>
    <rPh sb="0" eb="2">
      <t>ツイカ</t>
    </rPh>
    <rPh sb="2" eb="4">
      <t>シュトク</t>
    </rPh>
    <rPh sb="4" eb="6">
      <t>カカク</t>
    </rPh>
    <phoneticPr fontId="2"/>
  </si>
  <si>
    <t>当初取得日</t>
    <rPh sb="0" eb="2">
      <t>トウショ</t>
    </rPh>
    <rPh sb="2" eb="4">
      <t>シュトク</t>
    </rPh>
    <rPh sb="4" eb="5">
      <t>ヒ</t>
    </rPh>
    <phoneticPr fontId="2"/>
  </si>
  <si>
    <t>追加取得日</t>
    <rPh sb="0" eb="2">
      <t>ツイカ</t>
    </rPh>
    <rPh sb="2" eb="4">
      <t>シュトク</t>
    </rPh>
    <rPh sb="4" eb="5">
      <t>ヒ</t>
    </rPh>
    <phoneticPr fontId="2"/>
  </si>
  <si>
    <t>取得価格合計</t>
    <rPh sb="0" eb="2">
      <t>シュトク</t>
    </rPh>
    <rPh sb="2" eb="4">
      <t>カカク</t>
    </rPh>
    <rPh sb="4" eb="6">
      <t>ゴウケイ</t>
    </rPh>
    <phoneticPr fontId="2"/>
  </si>
  <si>
    <t>取得価格合計（百万円）</t>
    <rPh sb="0" eb="2">
      <t>シュトク</t>
    </rPh>
    <rPh sb="2" eb="4">
      <t>カカク</t>
    </rPh>
    <rPh sb="4" eb="6">
      <t>ゴウケイ</t>
    </rPh>
    <rPh sb="7" eb="9">
      <t>ヒャクマン</t>
    </rPh>
    <rPh sb="9" eb="10">
      <t>エン</t>
    </rPh>
    <phoneticPr fontId="2"/>
  </si>
  <si>
    <t>当初取得価格（百万円）</t>
    <rPh sb="0" eb="2">
      <t>トウショ</t>
    </rPh>
    <rPh sb="2" eb="4">
      <t>シュトク</t>
    </rPh>
    <rPh sb="4" eb="6">
      <t>カカク</t>
    </rPh>
    <phoneticPr fontId="2"/>
  </si>
  <si>
    <t>追加取得価格（百万円）</t>
    <rPh sb="0" eb="2">
      <t>ツイカ</t>
    </rPh>
    <rPh sb="2" eb="4">
      <t>シュトク</t>
    </rPh>
    <rPh sb="4" eb="6">
      <t>カカク</t>
    </rPh>
    <phoneticPr fontId="2"/>
  </si>
  <si>
    <t>（百万円）</t>
    <rPh sb="1" eb="3">
      <t>ヒャクマン</t>
    </rPh>
    <phoneticPr fontId="2"/>
  </si>
  <si>
    <t>敷金・保証金（百万円）</t>
    <rPh sb="0" eb="2">
      <t>シキキン</t>
    </rPh>
    <rPh sb="3" eb="6">
      <t>ホショウキン</t>
    </rPh>
    <rPh sb="7" eb="10">
      <t>ヒャクマンエン</t>
    </rPh>
    <phoneticPr fontId="2"/>
  </si>
  <si>
    <t>オフィス合計</t>
    <rPh sb="4" eb="6">
      <t>ゴウケイ</t>
    </rPh>
    <phoneticPr fontId="2"/>
  </si>
  <si>
    <t>物流施設合計</t>
    <rPh sb="0" eb="2">
      <t>ブツリュウ</t>
    </rPh>
    <rPh sb="2" eb="4">
      <t>シセツ</t>
    </rPh>
    <rPh sb="4" eb="6">
      <t>ゴウケイ</t>
    </rPh>
    <phoneticPr fontId="28"/>
  </si>
  <si>
    <t>商業施設合計</t>
    <rPh sb="0" eb="2">
      <t>ショウギョウ</t>
    </rPh>
    <rPh sb="2" eb="4">
      <t>シセツ</t>
    </rPh>
    <rPh sb="4" eb="6">
      <t>ゴウケイ</t>
    </rPh>
    <phoneticPr fontId="2"/>
  </si>
  <si>
    <t>物流施設合計</t>
    <rPh sb="0" eb="2">
      <t>ブツリュウ</t>
    </rPh>
    <rPh sb="2" eb="4">
      <t>シセツ</t>
    </rPh>
    <rPh sb="4" eb="6">
      <t>ゴウケイ</t>
    </rPh>
    <phoneticPr fontId="2"/>
  </si>
  <si>
    <t>居住用施設合計</t>
    <rPh sb="0" eb="3">
      <t>キョジュウヨウ</t>
    </rPh>
    <rPh sb="3" eb="5">
      <t>シセツ</t>
    </rPh>
    <rPh sb="5" eb="7">
      <t>ゴウケイ</t>
    </rPh>
    <phoneticPr fontId="2"/>
  </si>
  <si>
    <t>（注1）「イズミヤ千里丘店」の割引率は、価格時点後1年から8年については5.2％、9年から11年については5.6％です。</t>
    <rPh sb="1" eb="2">
      <t>チュウ</t>
    </rPh>
    <phoneticPr fontId="2"/>
  </si>
  <si>
    <t>（注2）「イズミヤ八尾店」の割引率は、価格時点後1年から7年については5.5％、8年から11年については5.9％です。</t>
    <rPh sb="1" eb="2">
      <t>チュウ</t>
    </rPh>
    <phoneticPr fontId="2"/>
  </si>
  <si>
    <t>（注3）「イズミヤ小林店」の割引率は、価格時点後1年から10年については5.5％、11年については5.9％です。</t>
    <rPh sb="1" eb="2">
      <t>チュウ</t>
    </rPh>
    <phoneticPr fontId="2"/>
  </si>
  <si>
    <t>（注4）「一番町stear」の割引率は、価格時点後1年から2年については4.7％、3年から10年については4.8％、11年については4.9％です。</t>
    <rPh sb="1" eb="2">
      <t>チュウ</t>
    </rPh>
    <phoneticPr fontId="2"/>
  </si>
  <si>
    <t>（注5）「Landport浦安」の割引率は、価格時点後1年から3年については4.4％、4年から11年については4.5％です。</t>
    <rPh sb="1" eb="2">
      <t>チュウ</t>
    </rPh>
    <phoneticPr fontId="2"/>
  </si>
  <si>
    <t>（注6）「Landport板橋」の割引率は、価格時点後1年については4.4％、2年から11年については4.6％です。</t>
    <rPh sb="1" eb="2">
      <t>チュウ</t>
    </rPh>
    <phoneticPr fontId="2"/>
  </si>
  <si>
    <t>（注7）「Landport厚木」の割引率は、価格時点後1年については4.6％、2年から11年については4.8％です。</t>
    <rPh sb="1" eb="2">
      <t>チュウ</t>
    </rPh>
    <phoneticPr fontId="2"/>
  </si>
  <si>
    <t>（注8）「厚木南ロジスティクスセンターB棟」の割引率は、価格時点後1年から6年については4.7％、7年から11年については4.9％です。</t>
    <rPh sb="1" eb="2">
      <t>チュウ</t>
    </rPh>
    <phoneticPr fontId="2"/>
  </si>
  <si>
    <t>（注9）「厚木南ロジスティクスセンターA棟」の割引率は、価格時点後1年から8年については4.7％、9年から11年については4.9％です。</t>
    <rPh sb="1" eb="2">
      <t>チュウ</t>
    </rPh>
    <phoneticPr fontId="2"/>
  </si>
  <si>
    <t xml:space="preserve">5.2/5.6(注1)
</t>
    <phoneticPr fontId="2"/>
  </si>
  <si>
    <t xml:space="preserve">5.5/5.9(注2)
</t>
    <phoneticPr fontId="2"/>
  </si>
  <si>
    <t>5.5/5.9(注3)</t>
    <phoneticPr fontId="2"/>
  </si>
  <si>
    <t xml:space="preserve">4.7/4.8/4.9(注4)
</t>
    <phoneticPr fontId="2"/>
  </si>
  <si>
    <t>4.4/4.5(注5)</t>
    <phoneticPr fontId="2"/>
  </si>
  <si>
    <t>4.4/4.6(注6)</t>
    <phoneticPr fontId="2"/>
  </si>
  <si>
    <t>4.6/4.8(注7)</t>
    <phoneticPr fontId="2"/>
  </si>
  <si>
    <t>4.7/4.9(注8)</t>
    <phoneticPr fontId="2"/>
  </si>
  <si>
    <t xml:space="preserve">4.7/4.9(注9)
</t>
    <phoneticPr fontId="2"/>
  </si>
  <si>
    <t>東京都新宿区西新宿一丁目26番2号</t>
  </si>
  <si>
    <t>東京都品川区東品川二丁目4番11号</t>
  </si>
  <si>
    <t>東京都中央区日本橋本町二丁目7番1号</t>
  </si>
  <si>
    <t>東京都品川区東品川二丁目5番8号</t>
  </si>
  <si>
    <t>東京都渋谷区代々木二丁目4番9号</t>
  </si>
  <si>
    <t>東京都港区芝四丁目2番3号</t>
  </si>
  <si>
    <t>東京都千代田区神田駿河台二丁目5番12号</t>
  </si>
  <si>
    <t>東京都品川区西五反田一丁目1番8号</t>
  </si>
  <si>
    <t>東京都世田谷区北沢二丁目20番17号</t>
  </si>
  <si>
    <t>東京都新宿区歌舞伎町一丁目1番17号</t>
  </si>
  <si>
    <t>東京都町田市原町田六丁目9番19号</t>
  </si>
  <si>
    <t>東京都府中市宮西町一丁目27番地1</t>
  </si>
  <si>
    <t>東京都渋谷区渋谷三丁目27番11号</t>
  </si>
  <si>
    <t>神奈川県横浜市青葉区青葉台一丁目6番地14</t>
  </si>
  <si>
    <t>東京都目黒区鷹番一丁目4番7号</t>
  </si>
  <si>
    <t>大阪府大阪市西淀川区大和田二丁目2番43号</t>
  </si>
  <si>
    <t>千葉県浦安市千鳥11番地4</t>
  </si>
  <si>
    <t>埼玉県川越市南台一丁目10番地15</t>
  </si>
  <si>
    <t>神奈川県相模原市中央区田名3700番地</t>
  </si>
  <si>
    <t>東京都八王子市石川町2969番地16</t>
  </si>
  <si>
    <t>千葉県船橋市潮見町14番地</t>
  </si>
  <si>
    <t>埼玉県羽生市川崎一丁目216番地10</t>
  </si>
  <si>
    <t>埼玉県川口市領家五丁目3番1号</t>
  </si>
  <si>
    <t>埼玉県川口市領家五丁目1番57号</t>
  </si>
  <si>
    <t>群馬県太田市東新町837番地1</t>
  </si>
  <si>
    <t>群馬県邑楽郡千代田町大字舞木3012番地2</t>
  </si>
  <si>
    <t>東京都港区三田五丁目12番7号</t>
  </si>
  <si>
    <t>東京都江東区富岡二丁目3番1号</t>
  </si>
  <si>
    <t>東京都品川区東大井五丁目10番10号</t>
  </si>
  <si>
    <t>東京都杉並区西荻北三丁目6番9号</t>
  </si>
  <si>
    <t>東京都墨田区太平四丁目7番12号</t>
  </si>
  <si>
    <t>東京都荒川区荒川三丁目73番5号</t>
  </si>
  <si>
    <t>総資産経常利益率</t>
    <phoneticPr fontId="2"/>
  </si>
  <si>
    <t xml:space="preserve"> 　年換算値</t>
    <phoneticPr fontId="2"/>
  </si>
  <si>
    <t>自己資本利益率</t>
    <phoneticPr fontId="2"/>
  </si>
  <si>
    <t>期末自己資本比率</t>
    <phoneticPr fontId="2"/>
  </si>
  <si>
    <t>期末有利子負債比率</t>
    <phoneticPr fontId="2"/>
  </si>
  <si>
    <t>配当性向</t>
    <phoneticPr fontId="2"/>
  </si>
  <si>
    <t>賃貸ＮＯＩ（Net Operating　Income）</t>
    <phoneticPr fontId="2"/>
  </si>
  <si>
    <t>期末鑑定価格</t>
    <rPh sb="2" eb="4">
      <t>カンテイ</t>
    </rPh>
    <phoneticPr fontId="24"/>
  </si>
  <si>
    <t>長期修繕費用</t>
    <rPh sb="0" eb="2">
      <t>チョウキ</t>
    </rPh>
    <rPh sb="2" eb="4">
      <t>シュウゼン</t>
    </rPh>
    <rPh sb="4" eb="6">
      <t>ヒヨウ</t>
    </rPh>
    <phoneticPr fontId="2"/>
  </si>
  <si>
    <t>（百万円）（注）</t>
    <rPh sb="1" eb="4">
      <t>ヒャクマンエン</t>
    </rPh>
    <rPh sb="6" eb="7">
      <t>チュウ</t>
    </rPh>
    <phoneticPr fontId="2"/>
  </si>
  <si>
    <t>PML</t>
    <phoneticPr fontId="2"/>
  </si>
  <si>
    <t>NOF品川港南ビル</t>
  </si>
  <si>
    <t>NOF南新宿ビル</t>
  </si>
  <si>
    <t>セントラル新富町ビル</t>
  </si>
  <si>
    <t>東宝江戸川橋ビル</t>
  </si>
  <si>
    <t>東信目黒ビル</t>
  </si>
  <si>
    <t>横浜大通り公園ビル</t>
  </si>
  <si>
    <t>JCB札幌東ビル</t>
  </si>
  <si>
    <t>PMO日本橋本町</t>
    <phoneticPr fontId="0"/>
  </si>
  <si>
    <t>Of-T-041</t>
  </si>
  <si>
    <t>PMO田町</t>
    <rPh sb="3" eb="5">
      <t>タマチ</t>
    </rPh>
    <phoneticPr fontId="0"/>
  </si>
  <si>
    <t>野村不動産株式会社</t>
    <rPh sb="0" eb="2">
      <t>ノムラ</t>
    </rPh>
    <rPh sb="2" eb="5">
      <t>フドウサン</t>
    </rPh>
    <rPh sb="5" eb="7">
      <t>カブシキ</t>
    </rPh>
    <rPh sb="7" eb="9">
      <t>ガイシャ</t>
    </rPh>
    <phoneticPr fontId="29"/>
  </si>
  <si>
    <t>Of-T-042</t>
  </si>
  <si>
    <t>PMO銀座八丁目</t>
    <rPh sb="3" eb="5">
      <t>ギンザ</t>
    </rPh>
    <rPh sb="5" eb="8">
      <t>ハッチョウメ</t>
    </rPh>
    <phoneticPr fontId="0"/>
  </si>
  <si>
    <t>Of-T-043</t>
  </si>
  <si>
    <t>PMO芝公園</t>
    <rPh sb="3" eb="6">
      <t>シバコウエン</t>
    </rPh>
    <phoneticPr fontId="0"/>
  </si>
  <si>
    <t>相模原大野台ロジスティクスセンター</t>
    <rPh sb="0" eb="3">
      <t>サガミハラ</t>
    </rPh>
    <phoneticPr fontId="23"/>
  </si>
  <si>
    <t>枚方樟葉ロジスティクスセンター</t>
    <rPh sb="0" eb="2">
      <t>ヒラカタ</t>
    </rPh>
    <rPh sb="2" eb="4">
      <t>クズハ</t>
    </rPh>
    <phoneticPr fontId="23"/>
  </si>
  <si>
    <t>プラウドフラット代々木上原</t>
    <phoneticPr fontId="24"/>
  </si>
  <si>
    <t>プライムアーバン田町</t>
    <phoneticPr fontId="23"/>
  </si>
  <si>
    <t>プライムアーバン中目黒</t>
    <phoneticPr fontId="23"/>
  </si>
  <si>
    <t>プライムアーバン日本橋横山町</t>
    <phoneticPr fontId="23"/>
  </si>
  <si>
    <t>プライムアーバン西早稲田</t>
    <phoneticPr fontId="23"/>
  </si>
  <si>
    <t>プライムアーバン品川西</t>
    <phoneticPr fontId="23"/>
  </si>
  <si>
    <t>プライムアーバン大森</t>
    <phoneticPr fontId="23"/>
  </si>
  <si>
    <t>プライムアーバン西荻窪Ⅱ</t>
    <phoneticPr fontId="23"/>
  </si>
  <si>
    <t>プライムアーバン駒込</t>
    <phoneticPr fontId="23"/>
  </si>
  <si>
    <t>プライムアーバン住吉</t>
    <phoneticPr fontId="23"/>
  </si>
  <si>
    <t>プライムアーバン錦糸公園</t>
    <phoneticPr fontId="23"/>
  </si>
  <si>
    <t>プライムアーバン葛西Ⅱ</t>
    <phoneticPr fontId="23"/>
  </si>
  <si>
    <t>プライムアーバン板橋区役所前</t>
    <phoneticPr fontId="23"/>
  </si>
  <si>
    <t>プライムアーバン武蔵野ヒルズ</t>
    <phoneticPr fontId="23"/>
  </si>
  <si>
    <t>Ａ棟：58
Ｂ棟：34</t>
    <rPh sb="1" eb="2">
      <t>トウ</t>
    </rPh>
    <rPh sb="7" eb="8">
      <t>トウ</t>
    </rPh>
    <phoneticPr fontId="3"/>
  </si>
  <si>
    <t>A棟：8.18
B棟：4.98</t>
    <rPh sb="1" eb="2">
      <t>トウ</t>
    </rPh>
    <rPh sb="9" eb="10">
      <t>トウ</t>
    </rPh>
    <phoneticPr fontId="22"/>
  </si>
  <si>
    <t>プライムアーバン久米川</t>
    <phoneticPr fontId="23"/>
  </si>
  <si>
    <t>プライムアーバン鶴見寺谷</t>
    <phoneticPr fontId="23"/>
  </si>
  <si>
    <t>プライムアーバン行徳Ⅰ</t>
    <phoneticPr fontId="23"/>
  </si>
  <si>
    <t>プライムアーバン行徳Ⅲ</t>
    <phoneticPr fontId="23"/>
  </si>
  <si>
    <t>プライムアーバン川口</t>
    <phoneticPr fontId="23"/>
  </si>
  <si>
    <t>Rs-T-115</t>
  </si>
  <si>
    <t>プラウドフラット五橋</t>
    <phoneticPr fontId="23"/>
  </si>
  <si>
    <t>プラウドフラット新大阪</t>
    <phoneticPr fontId="23"/>
  </si>
  <si>
    <t>プライムアーバン北11条</t>
    <phoneticPr fontId="23"/>
  </si>
  <si>
    <t>プライムアーバン大通東</t>
    <phoneticPr fontId="23"/>
  </si>
  <si>
    <t>プライムアーバン札幌医大前</t>
    <phoneticPr fontId="23"/>
  </si>
  <si>
    <t>プライムアーバン北3条通</t>
    <phoneticPr fontId="23"/>
  </si>
  <si>
    <t>プライムアーバン葵</t>
    <phoneticPr fontId="23"/>
  </si>
  <si>
    <t>プライムアーバン鶴舞</t>
    <phoneticPr fontId="23"/>
  </si>
  <si>
    <t>プライムアーバン江坂Ⅱ</t>
    <phoneticPr fontId="23"/>
  </si>
  <si>
    <t>プライムアーバン玉造</t>
    <phoneticPr fontId="23"/>
  </si>
  <si>
    <t>プライムアーバン香椎</t>
    <phoneticPr fontId="23"/>
  </si>
  <si>
    <t>プライムアーバン千早</t>
    <phoneticPr fontId="23"/>
  </si>
  <si>
    <t>Rs-S-035</t>
  </si>
  <si>
    <t>Ot-T-001</t>
    <phoneticPr fontId="29"/>
  </si>
  <si>
    <t>了德寺大学新浦安キャンパス（底地）</t>
    <rPh sb="0" eb="1">
      <t>リョウ</t>
    </rPh>
    <rPh sb="1" eb="2">
      <t>トク</t>
    </rPh>
    <rPh sb="2" eb="3">
      <t>テラ</t>
    </rPh>
    <rPh sb="3" eb="5">
      <t>ダイガク</t>
    </rPh>
    <rPh sb="5" eb="8">
      <t>シンウラヤス</t>
    </rPh>
    <rPh sb="14" eb="15">
      <t>ソコ</t>
    </rPh>
    <rPh sb="15" eb="16">
      <t>チ</t>
    </rPh>
    <phoneticPr fontId="29"/>
  </si>
  <si>
    <t>-</t>
    <phoneticPr fontId="24"/>
  </si>
  <si>
    <t>その他合計</t>
    <rPh sb="2" eb="3">
      <t>タ</t>
    </rPh>
    <rPh sb="3" eb="5">
      <t>ゴウケイ</t>
    </rPh>
    <phoneticPr fontId="29"/>
  </si>
  <si>
    <t>第2期</t>
    <rPh sb="0" eb="1">
      <t>ダイ</t>
    </rPh>
    <rPh sb="2" eb="3">
      <t>キ</t>
    </rPh>
    <phoneticPr fontId="24"/>
  </si>
  <si>
    <t>野村不動産天王洲ビル</t>
    <rPh sb="0" eb="2">
      <t>ノムラ</t>
    </rPh>
    <rPh sb="2" eb="5">
      <t>フドウサン</t>
    </rPh>
    <rPh sb="5" eb="8">
      <t>テンノウズ</t>
    </rPh>
    <phoneticPr fontId="37"/>
  </si>
  <si>
    <t>NOF日本橋本町ビル</t>
    <rPh sb="3" eb="6">
      <t>ニホンバシ</t>
    </rPh>
    <rPh sb="6" eb="8">
      <t>ホンマチ</t>
    </rPh>
    <phoneticPr fontId="37"/>
  </si>
  <si>
    <t>西新宿昭和ビル</t>
    <rPh sb="0" eb="3">
      <t>ニシシンジュク</t>
    </rPh>
    <rPh sb="3" eb="5">
      <t>ショウワ</t>
    </rPh>
    <phoneticPr fontId="37"/>
  </si>
  <si>
    <t>岩本町東洋ビル</t>
    <rPh sb="0" eb="2">
      <t>イワモト</t>
    </rPh>
    <rPh sb="2" eb="3">
      <t>チョウ</t>
    </rPh>
    <rPh sb="3" eb="5">
      <t>トウヨウ</t>
    </rPh>
    <phoneticPr fontId="37"/>
  </si>
  <si>
    <t>野村不動産東日本橋ビル</t>
    <phoneticPr fontId="0"/>
  </si>
  <si>
    <t>PMO秋葉原</t>
    <rPh sb="3" eb="6">
      <t>アキハバラ</t>
    </rPh>
    <phoneticPr fontId="37"/>
  </si>
  <si>
    <t>八丁堀ＮＦビル</t>
    <rPh sb="0" eb="3">
      <t>ハッチョウボリ</t>
    </rPh>
    <phoneticPr fontId="37"/>
  </si>
  <si>
    <t>PMO八丁堀</t>
    <rPh sb="3" eb="6">
      <t>ハッチョウボリ</t>
    </rPh>
    <phoneticPr fontId="37"/>
  </si>
  <si>
    <t>PMO東日本橋</t>
    <rPh sb="3" eb="4">
      <t>ヒガシ</t>
    </rPh>
    <rPh sb="4" eb="7">
      <t>ニホンバシ</t>
    </rPh>
    <phoneticPr fontId="37"/>
  </si>
  <si>
    <t>野村不動産上野ビル</t>
    <phoneticPr fontId="0"/>
  </si>
  <si>
    <t>ファーレ立川センタースクエア</t>
    <rPh sb="4" eb="6">
      <t>タチカワ</t>
    </rPh>
    <phoneticPr fontId="37"/>
  </si>
  <si>
    <t>NOF新横浜ビル</t>
    <phoneticPr fontId="0"/>
  </si>
  <si>
    <t>PMO田町</t>
    <rPh sb="3" eb="5">
      <t>タマチ</t>
    </rPh>
    <phoneticPr fontId="37"/>
  </si>
  <si>
    <t>東京都港区芝五丁目31番17号</t>
    <rPh sb="0" eb="3">
      <t>トウキョウト</t>
    </rPh>
    <rPh sb="3" eb="5">
      <t>ミナトク</t>
    </rPh>
    <rPh sb="5" eb="6">
      <t>シバ</t>
    </rPh>
    <rPh sb="6" eb="9">
      <t>５チョウメ</t>
    </rPh>
    <rPh sb="11" eb="12">
      <t>バン</t>
    </rPh>
    <rPh sb="14" eb="15">
      <t>ゴウ</t>
    </rPh>
    <phoneticPr fontId="24"/>
  </si>
  <si>
    <t>野村不動産株式会社</t>
    <rPh sb="0" eb="2">
      <t>ノムラ</t>
    </rPh>
    <rPh sb="2" eb="5">
      <t>フドウサン</t>
    </rPh>
    <rPh sb="5" eb="7">
      <t>カブシキ</t>
    </rPh>
    <rPh sb="7" eb="9">
      <t>ガイシャ</t>
    </rPh>
    <phoneticPr fontId="37"/>
  </si>
  <si>
    <t>東京都中央区銀座八丁目12番8号</t>
    <rPh sb="0" eb="3">
      <t>トウキョウト</t>
    </rPh>
    <rPh sb="3" eb="6">
      <t>チュウオウク</t>
    </rPh>
    <rPh sb="6" eb="8">
      <t>ギンザ</t>
    </rPh>
    <rPh sb="8" eb="11">
      <t>ハッチョウメ</t>
    </rPh>
    <rPh sb="13" eb="14">
      <t>バン</t>
    </rPh>
    <rPh sb="15" eb="16">
      <t>ゴウ</t>
    </rPh>
    <phoneticPr fontId="24"/>
  </si>
  <si>
    <t>PMO芝公園</t>
    <rPh sb="3" eb="6">
      <t>シバコウエン</t>
    </rPh>
    <phoneticPr fontId="37"/>
  </si>
  <si>
    <t>東京都港区芝公園一丁目2番1号</t>
    <rPh sb="0" eb="3">
      <t>トウキョウト</t>
    </rPh>
    <rPh sb="3" eb="5">
      <t>ミナトク</t>
    </rPh>
    <rPh sb="5" eb="8">
      <t>シバコウエン</t>
    </rPh>
    <rPh sb="8" eb="11">
      <t>１チョウメ</t>
    </rPh>
    <rPh sb="12" eb="13">
      <t>バン</t>
    </rPh>
    <rPh sb="14" eb="15">
      <t>ゴウ</t>
    </rPh>
    <phoneticPr fontId="24"/>
  </si>
  <si>
    <t>NOF宇都宮ビル</t>
    <rPh sb="3" eb="6">
      <t>ウツノミヤ</t>
    </rPh>
    <phoneticPr fontId="37"/>
  </si>
  <si>
    <t>SORA新大阪21</t>
    <rPh sb="4" eb="7">
      <t>シンオオサカ</t>
    </rPh>
    <phoneticPr fontId="37"/>
  </si>
  <si>
    <t>野村不動産西梅田ビル</t>
    <rPh sb="0" eb="2">
      <t>ノムラ</t>
    </rPh>
    <rPh sb="2" eb="5">
      <t>フドウサン</t>
    </rPh>
    <rPh sb="5" eb="6">
      <t>ニシ</t>
    </rPh>
    <rPh sb="6" eb="8">
      <t>ウメダ</t>
    </rPh>
    <phoneticPr fontId="37"/>
  </si>
  <si>
    <t>野村不動産四ツ橋ビル</t>
    <rPh sb="0" eb="2">
      <t>ノムラ</t>
    </rPh>
    <rPh sb="2" eb="5">
      <t>フドウサン</t>
    </rPh>
    <rPh sb="5" eb="6">
      <t>ヨ</t>
    </rPh>
    <rPh sb="7" eb="8">
      <t>バシ</t>
    </rPh>
    <phoneticPr fontId="37"/>
  </si>
  <si>
    <t>野村不動産広島ビル</t>
    <rPh sb="0" eb="2">
      <t>ノムラ</t>
    </rPh>
    <rPh sb="2" eb="5">
      <t>フドウサン</t>
    </rPh>
    <rPh sb="5" eb="7">
      <t>ヒロシマ</t>
    </rPh>
    <phoneticPr fontId="37"/>
  </si>
  <si>
    <t>大阪府枚方市招提田近一丁目7番地</t>
    <rPh sb="0" eb="3">
      <t>オオサカフ</t>
    </rPh>
    <phoneticPr fontId="24"/>
  </si>
  <si>
    <t>プラウドフラット三軒茶屋</t>
    <phoneticPr fontId="24"/>
  </si>
  <si>
    <t>プラウドフラット蒲田Ⅱ</t>
    <phoneticPr fontId="24"/>
  </si>
  <si>
    <t>プラウドフラット清澄白河</t>
    <phoneticPr fontId="24"/>
  </si>
  <si>
    <t>プラウドフラット浅草駒形</t>
    <phoneticPr fontId="24"/>
  </si>
  <si>
    <t>プラウドフラット上大岡</t>
    <phoneticPr fontId="24"/>
  </si>
  <si>
    <t>プライムアーバン麻布十番</t>
    <phoneticPr fontId="24"/>
  </si>
  <si>
    <t>プライムアーバン代々木</t>
    <phoneticPr fontId="24"/>
  </si>
  <si>
    <t>プライムアーバン番町</t>
    <phoneticPr fontId="24"/>
  </si>
  <si>
    <t>プライムアーバン洗足</t>
    <phoneticPr fontId="24"/>
  </si>
  <si>
    <t>プライムアーバン目黒大橋ヒルズ</t>
    <phoneticPr fontId="24"/>
  </si>
  <si>
    <t>プライムアーバン長原上池台</t>
    <rPh sb="8" eb="10">
      <t>ナガハラ</t>
    </rPh>
    <rPh sb="10" eb="13">
      <t>カミイケダイ</t>
    </rPh>
    <phoneticPr fontId="24"/>
  </si>
  <si>
    <t>プライムアーバン目黒三田</t>
    <rPh sb="8" eb="10">
      <t>メグロ</t>
    </rPh>
    <rPh sb="10" eb="12">
      <t>ミタ</t>
    </rPh>
    <phoneticPr fontId="23"/>
  </si>
  <si>
    <t>東京都目黒区三田二丁目7番9号</t>
    <rPh sb="8" eb="9">
      <t>２</t>
    </rPh>
    <phoneticPr fontId="24"/>
  </si>
  <si>
    <t>愛知県名古屋市東区葵三丁目9番8号</t>
    <rPh sb="10" eb="11">
      <t>３</t>
    </rPh>
    <phoneticPr fontId="24"/>
  </si>
  <si>
    <t>Lg-S-005</t>
  </si>
  <si>
    <t>Ot-T-001</t>
  </si>
  <si>
    <t>第2期</t>
    <rPh sb="0" eb="1">
      <t>ダイ</t>
    </rPh>
    <rPh sb="2" eb="3">
      <t>キ</t>
    </rPh>
    <phoneticPr fontId="2"/>
  </si>
  <si>
    <t>営業日数</t>
    <rPh sb="0" eb="2">
      <t>エイギョウ</t>
    </rPh>
    <rPh sb="2" eb="4">
      <t>ニッスウ</t>
    </rPh>
    <phoneticPr fontId="2"/>
  </si>
  <si>
    <t>第2期（自：2016年3月1日　至：2016年8月31日）</t>
    <rPh sb="0" eb="1">
      <t>ダイ</t>
    </rPh>
    <phoneticPr fontId="2"/>
  </si>
  <si>
    <t>ポートフォリオ合計</t>
    <rPh sb="7" eb="9">
      <t>ゴウケイ</t>
    </rPh>
    <phoneticPr fontId="39"/>
  </si>
  <si>
    <t>オフィス合計</t>
    <rPh sb="4" eb="6">
      <t>ゴウケイ</t>
    </rPh>
    <phoneticPr fontId="26"/>
  </si>
  <si>
    <t>商業施設合計</t>
    <rPh sb="0" eb="2">
      <t>ショウギョウ</t>
    </rPh>
    <rPh sb="2" eb="4">
      <t>シセツ</t>
    </rPh>
    <rPh sb="4" eb="6">
      <t>ゴウケイ</t>
    </rPh>
    <phoneticPr fontId="26"/>
  </si>
  <si>
    <t>物流施設合計</t>
    <rPh sb="0" eb="2">
      <t>ブツリュウ</t>
    </rPh>
    <rPh sb="2" eb="4">
      <t>シセツ</t>
    </rPh>
    <rPh sb="4" eb="6">
      <t>ゴウケイ</t>
    </rPh>
    <phoneticPr fontId="26"/>
  </si>
  <si>
    <t>居住用施設合計</t>
    <rPh sb="0" eb="3">
      <t>キョジュウヨウ</t>
    </rPh>
    <rPh sb="3" eb="5">
      <t>シセツ</t>
    </rPh>
    <rPh sb="5" eb="7">
      <t>ゴウケイ</t>
    </rPh>
    <phoneticPr fontId="26"/>
  </si>
  <si>
    <t>その他合計</t>
    <rPh sb="2" eb="3">
      <t>タ</t>
    </rPh>
    <rPh sb="3" eb="5">
      <t>ゴウケイ</t>
    </rPh>
    <phoneticPr fontId="26"/>
  </si>
  <si>
    <t>新宿野村ビル</t>
    <rPh sb="0" eb="2">
      <t>シンジュク</t>
    </rPh>
    <rPh sb="2" eb="4">
      <t>ノムラ</t>
    </rPh>
    <phoneticPr fontId="38"/>
  </si>
  <si>
    <t>野村不動産天王洲ビル</t>
    <rPh sb="0" eb="2">
      <t>ノムラ</t>
    </rPh>
    <rPh sb="2" eb="5">
      <t>フドウサン</t>
    </rPh>
    <rPh sb="5" eb="8">
      <t>テンノウズ</t>
    </rPh>
    <phoneticPr fontId="38"/>
  </si>
  <si>
    <t>麹町ミレニアムガーデン</t>
    <rPh sb="0" eb="2">
      <t>コウジマチ</t>
    </rPh>
    <phoneticPr fontId="38"/>
  </si>
  <si>
    <t>天王洲パークサイドビル</t>
    <rPh sb="0" eb="3">
      <t>テンノウズ</t>
    </rPh>
    <phoneticPr fontId="38"/>
  </si>
  <si>
    <t>NOF新宿南口ビル</t>
    <rPh sb="3" eb="5">
      <t>シンジュク</t>
    </rPh>
    <rPh sb="5" eb="7">
      <t>ミナミグチ</t>
    </rPh>
    <phoneticPr fontId="38"/>
  </si>
  <si>
    <t>NOF渋谷公園通りビル</t>
    <rPh sb="3" eb="5">
      <t>シブヤ</t>
    </rPh>
    <rPh sb="5" eb="7">
      <t>コウエン</t>
    </rPh>
    <rPh sb="7" eb="8">
      <t>ドオ</t>
    </rPh>
    <phoneticPr fontId="38"/>
  </si>
  <si>
    <t>NOF芝ビル</t>
    <rPh sb="3" eb="4">
      <t>シバ</t>
    </rPh>
    <phoneticPr fontId="38"/>
  </si>
  <si>
    <t>西新宿昭和ビル</t>
    <rPh sb="0" eb="3">
      <t>ニシシンジュク</t>
    </rPh>
    <rPh sb="3" eb="5">
      <t>ショウワ</t>
    </rPh>
    <phoneticPr fontId="38"/>
  </si>
  <si>
    <t>野村不動産渋谷道玄坂ビル</t>
    <rPh sb="0" eb="2">
      <t>ノムラ</t>
    </rPh>
    <rPh sb="2" eb="5">
      <t>フドウサン</t>
    </rPh>
    <rPh sb="5" eb="7">
      <t>シブヤ</t>
    </rPh>
    <rPh sb="7" eb="10">
      <t>ドウゲンザカ</t>
    </rPh>
    <phoneticPr fontId="38"/>
  </si>
  <si>
    <t>NOF溜池ビル</t>
    <rPh sb="3" eb="5">
      <t>タメイケ</t>
    </rPh>
    <phoneticPr fontId="38"/>
  </si>
  <si>
    <t>岩本町東洋ビル</t>
    <rPh sb="0" eb="2">
      <t>イワモト</t>
    </rPh>
    <rPh sb="2" eb="3">
      <t>チョウ</t>
    </rPh>
    <rPh sb="3" eb="5">
      <t>トウヨウ</t>
    </rPh>
    <phoneticPr fontId="38"/>
  </si>
  <si>
    <t>NOF駿河台プラザビル</t>
    <rPh sb="3" eb="6">
      <t>スルガダイ</t>
    </rPh>
    <phoneticPr fontId="38"/>
  </si>
  <si>
    <t>PMO日本橋茅場町</t>
    <rPh sb="6" eb="9">
      <t>カヤバチョウ</t>
    </rPh>
    <phoneticPr fontId="38"/>
  </si>
  <si>
    <t>大手町建物五反田ビル</t>
    <rPh sb="0" eb="3">
      <t>オオテマチ</t>
    </rPh>
    <rPh sb="3" eb="5">
      <t>タテモノ</t>
    </rPh>
    <rPh sb="5" eb="8">
      <t>ゴタンダ</t>
    </rPh>
    <phoneticPr fontId="38"/>
  </si>
  <si>
    <t>PMO秋葉原</t>
    <rPh sb="3" eb="6">
      <t>アキハバラ</t>
    </rPh>
    <phoneticPr fontId="38"/>
  </si>
  <si>
    <t>八丁堀ＮＦビル</t>
    <rPh sb="0" eb="3">
      <t>ハッチョウボリ</t>
    </rPh>
    <phoneticPr fontId="38"/>
  </si>
  <si>
    <t>NOF神田岩本町ビル</t>
    <rPh sb="3" eb="5">
      <t>カンダ</t>
    </rPh>
    <rPh sb="5" eb="8">
      <t>イワモトチョウ</t>
    </rPh>
    <phoneticPr fontId="38"/>
  </si>
  <si>
    <t>NOF高輪ビル</t>
    <rPh sb="3" eb="5">
      <t>タカナワ</t>
    </rPh>
    <phoneticPr fontId="38"/>
  </si>
  <si>
    <t>PMO八丁堀</t>
    <rPh sb="3" eb="6">
      <t>ハッチョウボリ</t>
    </rPh>
    <phoneticPr fontId="38"/>
  </si>
  <si>
    <t>PMO日本橋大伝馬町</t>
    <rPh sb="6" eb="7">
      <t>オオ</t>
    </rPh>
    <rPh sb="7" eb="10">
      <t>デンマチョウ</t>
    </rPh>
    <phoneticPr fontId="38"/>
  </si>
  <si>
    <t>PMO東日本橋</t>
    <rPh sb="3" eb="4">
      <t>ヒガシ</t>
    </rPh>
    <rPh sb="4" eb="7">
      <t>ニホンバシ</t>
    </rPh>
    <phoneticPr fontId="38"/>
  </si>
  <si>
    <t>NF本郷ビル</t>
    <rPh sb="2" eb="4">
      <t>ホンゴウ</t>
    </rPh>
    <phoneticPr fontId="38"/>
  </si>
  <si>
    <t>NOF吉祥寺本町ビル</t>
    <rPh sb="3" eb="6">
      <t>キチジョウジ</t>
    </rPh>
    <phoneticPr fontId="38"/>
  </si>
  <si>
    <t>ファーレ立川センタｰスクエア</t>
    <rPh sb="4" eb="6">
      <t>タチカワ</t>
    </rPh>
    <phoneticPr fontId="38"/>
  </si>
  <si>
    <t>NOF川崎東口ビル</t>
    <rPh sb="3" eb="5">
      <t>カワサキ</t>
    </rPh>
    <rPh sb="5" eb="7">
      <t>ヒガシグチ</t>
    </rPh>
    <phoneticPr fontId="38"/>
  </si>
  <si>
    <t>NOF横浜西口ビル</t>
    <rPh sb="3" eb="5">
      <t>ヨコハマ</t>
    </rPh>
    <rPh sb="5" eb="7">
      <t>ニシグチ</t>
    </rPh>
    <phoneticPr fontId="38"/>
  </si>
  <si>
    <t>PMO田町</t>
    <rPh sb="3" eb="5">
      <t>タマチ</t>
    </rPh>
    <phoneticPr fontId="26"/>
  </si>
  <si>
    <t>PMO銀座八丁目</t>
    <rPh sb="3" eb="5">
      <t>ギンザ</t>
    </rPh>
    <rPh sb="5" eb="8">
      <t>ハッチョウメ</t>
    </rPh>
    <phoneticPr fontId="26"/>
  </si>
  <si>
    <t>PMO芝公園</t>
    <rPh sb="3" eb="6">
      <t>シバコウエン</t>
    </rPh>
    <phoneticPr fontId="26"/>
  </si>
  <si>
    <t>札幌ノースプラザ</t>
    <rPh sb="0" eb="2">
      <t>サッポロ</t>
    </rPh>
    <phoneticPr fontId="38"/>
  </si>
  <si>
    <t>NOF仙台青葉通りビル</t>
    <rPh sb="3" eb="5">
      <t>センダイ</t>
    </rPh>
    <rPh sb="5" eb="7">
      <t>アオバ</t>
    </rPh>
    <rPh sb="7" eb="8">
      <t>ドオ</t>
    </rPh>
    <phoneticPr fontId="38"/>
  </si>
  <si>
    <t>NOF宇都宮ビル</t>
    <rPh sb="3" eb="6">
      <t>ウツノミヤ</t>
    </rPh>
    <phoneticPr fontId="38"/>
  </si>
  <si>
    <t>NOF名古屋伏見ビル</t>
    <rPh sb="3" eb="6">
      <t>ナゴヤ</t>
    </rPh>
    <rPh sb="6" eb="8">
      <t>フシミ</t>
    </rPh>
    <phoneticPr fontId="38"/>
  </si>
  <si>
    <t>NOF名古屋柳橋ビル</t>
    <rPh sb="3" eb="6">
      <t>ナゴヤ</t>
    </rPh>
    <rPh sb="6" eb="8">
      <t>ヤナギバシ</t>
    </rPh>
    <phoneticPr fontId="38"/>
  </si>
  <si>
    <t>オムロン京都センタービル</t>
    <rPh sb="4" eb="6">
      <t>キョウト</t>
    </rPh>
    <phoneticPr fontId="38"/>
  </si>
  <si>
    <t>SORA新大阪21</t>
    <rPh sb="4" eb="7">
      <t>シンオオサカ</t>
    </rPh>
    <phoneticPr fontId="38"/>
  </si>
  <si>
    <t>野村不動産大阪ビル</t>
    <rPh sb="0" eb="2">
      <t>ノムラ</t>
    </rPh>
    <rPh sb="2" eb="5">
      <t>フドウサン</t>
    </rPh>
    <rPh sb="5" eb="7">
      <t>オオサカ</t>
    </rPh>
    <phoneticPr fontId="38"/>
  </si>
  <si>
    <t>野村不動産西梅田ビル</t>
    <rPh sb="0" eb="2">
      <t>ノムラ</t>
    </rPh>
    <rPh sb="2" eb="5">
      <t>フドウサン</t>
    </rPh>
    <rPh sb="5" eb="6">
      <t>ニシ</t>
    </rPh>
    <rPh sb="6" eb="8">
      <t>ウメダ</t>
    </rPh>
    <phoneticPr fontId="38"/>
  </si>
  <si>
    <t>野村不動産四ツ橋ビル</t>
    <rPh sb="0" eb="2">
      <t>ノムラ</t>
    </rPh>
    <rPh sb="2" eb="5">
      <t>フドウサン</t>
    </rPh>
    <rPh sb="5" eb="6">
      <t>ヨ</t>
    </rPh>
    <rPh sb="7" eb="8">
      <t>バシ</t>
    </rPh>
    <phoneticPr fontId="38"/>
  </si>
  <si>
    <t>野村不動産広島ビル</t>
    <rPh sb="0" eb="2">
      <t>ノムラ</t>
    </rPh>
    <rPh sb="2" eb="5">
      <t>フドウサン</t>
    </rPh>
    <rPh sb="5" eb="7">
      <t>ヒロシマ</t>
    </rPh>
    <phoneticPr fontId="38"/>
  </si>
  <si>
    <t>NOF博多駅前ビル</t>
    <rPh sb="3" eb="5">
      <t>ハカタ</t>
    </rPh>
    <rPh sb="5" eb="7">
      <t>エキマエ</t>
    </rPh>
    <phoneticPr fontId="38"/>
  </si>
  <si>
    <t>ユニバーサル・シティウォーク大阪</t>
    <rPh sb="14" eb="16">
      <t>オオサカ</t>
    </rPh>
    <phoneticPr fontId="40"/>
  </si>
  <si>
    <t xml:space="preserve">相模原大野台ロジスティクスセンター </t>
    <rPh sb="0" eb="3">
      <t>サガミハラ</t>
    </rPh>
    <phoneticPr fontId="40"/>
  </si>
  <si>
    <t xml:space="preserve">枚方樟葉ロジスティクスセンター </t>
    <rPh sb="0" eb="2">
      <t>ヒラカタ</t>
    </rPh>
    <rPh sb="2" eb="4">
      <t>クズハ</t>
    </rPh>
    <phoneticPr fontId="26"/>
  </si>
  <si>
    <t>プライムアーバン長原上池台</t>
    <rPh sb="8" eb="10">
      <t>ナガハラ</t>
    </rPh>
    <rPh sb="10" eb="13">
      <t>カミイケダイ</t>
    </rPh>
    <phoneticPr fontId="40"/>
  </si>
  <si>
    <t>プライムアーバン目黒三田</t>
    <rPh sb="8" eb="12">
      <t>メグロミタ</t>
    </rPh>
    <phoneticPr fontId="26"/>
  </si>
  <si>
    <t>プライムアーバン千種</t>
    <rPh sb="8" eb="10">
      <t>チクサ</t>
    </rPh>
    <phoneticPr fontId="26"/>
  </si>
  <si>
    <t>了德寺大学新浦安キャンパス（底地）</t>
    <rPh sb="0" eb="1">
      <t>リョウ</t>
    </rPh>
    <rPh sb="1" eb="2">
      <t>トク</t>
    </rPh>
    <rPh sb="2" eb="3">
      <t>ジ</t>
    </rPh>
    <rPh sb="3" eb="5">
      <t>ダイガク</t>
    </rPh>
    <rPh sb="5" eb="8">
      <t>シンウラヤス</t>
    </rPh>
    <rPh sb="14" eb="15">
      <t>ソコ</t>
    </rPh>
    <rPh sb="15" eb="16">
      <t>チ</t>
    </rPh>
    <phoneticPr fontId="26"/>
  </si>
  <si>
    <t>ﾌﾟﾛﾊﾟﾃｨ･ﾏﾈｼﾞﾒﾝﾄ報酬</t>
    <phoneticPr fontId="2"/>
  </si>
  <si>
    <t>水道光熱費</t>
    <phoneticPr fontId="2"/>
  </si>
  <si>
    <t>直接還元
利回り</t>
    <phoneticPr fontId="2"/>
  </si>
  <si>
    <t>最終還元
利回り</t>
    <phoneticPr fontId="2"/>
  </si>
  <si>
    <t>(%)</t>
    <phoneticPr fontId="2"/>
  </si>
  <si>
    <t>セコムメディカルビル</t>
    <phoneticPr fontId="0"/>
  </si>
  <si>
    <t>野村不動産上野ビル</t>
    <phoneticPr fontId="0"/>
  </si>
  <si>
    <t>NOFテクノポートカマタセンタービル</t>
    <phoneticPr fontId="0"/>
  </si>
  <si>
    <t>クリスタルパークビル</t>
    <phoneticPr fontId="0"/>
  </si>
  <si>
    <t>野村不動産札幌ビル</t>
    <phoneticPr fontId="0"/>
  </si>
  <si>
    <t>NOF天神南ビル</t>
    <phoneticPr fontId="0"/>
  </si>
  <si>
    <t>横須賀モアーズシティ</t>
    <phoneticPr fontId="0"/>
  </si>
  <si>
    <t>川崎モアーズ</t>
    <phoneticPr fontId="0"/>
  </si>
  <si>
    <t>EQUINIA池袋</t>
    <phoneticPr fontId="0"/>
  </si>
  <si>
    <t>ニトリ幕張店</t>
    <phoneticPr fontId="0"/>
  </si>
  <si>
    <t>FESTA SQUARE</t>
    <phoneticPr fontId="0"/>
  </si>
  <si>
    <t>駿台あざみ野校</t>
    <phoneticPr fontId="0"/>
  </si>
  <si>
    <t>メガロス神奈川店</t>
    <phoneticPr fontId="0"/>
  </si>
  <si>
    <t>-</t>
    <phoneticPr fontId="28"/>
  </si>
  <si>
    <t>一般財団法人日本不動産研究所</t>
    <phoneticPr fontId="23"/>
  </si>
  <si>
    <t>三菱自動車　調布店</t>
    <phoneticPr fontId="0"/>
  </si>
  <si>
    <t>大和不動産鑑定株式会社</t>
    <phoneticPr fontId="24"/>
  </si>
  <si>
    <t>三菱自動車　練馬店</t>
    <phoneticPr fontId="0"/>
  </si>
  <si>
    <t>一般財団法人日本不動産研究所</t>
    <phoneticPr fontId="24"/>
  </si>
  <si>
    <t>三菱自動車　高井戸店</t>
    <phoneticPr fontId="0"/>
  </si>
  <si>
    <t>三菱自動車　東久留米店</t>
    <phoneticPr fontId="0"/>
  </si>
  <si>
    <t>三菱自動車　杉並店</t>
    <phoneticPr fontId="0"/>
  </si>
  <si>
    <t>三菱自動車　東大和店</t>
    <phoneticPr fontId="0"/>
  </si>
  <si>
    <t>三菱自動車　川越店</t>
    <phoneticPr fontId="0"/>
  </si>
  <si>
    <t>三菱自動車　狭山店</t>
    <phoneticPr fontId="0"/>
  </si>
  <si>
    <t>GEMS市ヶ谷</t>
    <phoneticPr fontId="0"/>
  </si>
  <si>
    <t>イズミヤ千里丘店</t>
    <phoneticPr fontId="0"/>
  </si>
  <si>
    <t>イズミヤ八尾店</t>
    <phoneticPr fontId="0"/>
  </si>
  <si>
    <t xml:space="preserve">一番町stear </t>
    <phoneticPr fontId="0"/>
  </si>
  <si>
    <t xml:space="preserve">Landport浦安 </t>
    <phoneticPr fontId="0"/>
  </si>
  <si>
    <t xml:space="preserve">Landport浦安 </t>
    <phoneticPr fontId="0"/>
  </si>
  <si>
    <t>株式会社谷澤総合鑑定所</t>
    <phoneticPr fontId="24"/>
  </si>
  <si>
    <t xml:space="preserve">Landport板橋 </t>
    <phoneticPr fontId="23"/>
  </si>
  <si>
    <t xml:space="preserve">Landport川越 </t>
    <phoneticPr fontId="0"/>
  </si>
  <si>
    <t xml:space="preserve">Landport川越 </t>
    <phoneticPr fontId="0"/>
  </si>
  <si>
    <t>一般財団法人日本不動産研究所</t>
    <phoneticPr fontId="24"/>
  </si>
  <si>
    <t xml:space="preserve">Landport厚木 </t>
    <phoneticPr fontId="23"/>
  </si>
  <si>
    <t xml:space="preserve">相模原田名ロジスティクスセンター </t>
    <phoneticPr fontId="0"/>
  </si>
  <si>
    <t xml:space="preserve">相模原田名ロジスティクスセンター </t>
    <phoneticPr fontId="0"/>
  </si>
  <si>
    <t>大和不動産鑑定株式会社</t>
    <phoneticPr fontId="24"/>
  </si>
  <si>
    <t xml:space="preserve">Landport八王子 </t>
    <phoneticPr fontId="0"/>
  </si>
  <si>
    <t xml:space="preserve">Landport八王子 </t>
    <phoneticPr fontId="0"/>
  </si>
  <si>
    <t xml:space="preserve">Landport春日部 </t>
    <phoneticPr fontId="23"/>
  </si>
  <si>
    <t xml:space="preserve">船橋ロジスティクスセンター </t>
    <phoneticPr fontId="0"/>
  </si>
  <si>
    <t xml:space="preserve">船橋ロジスティクスセンター </t>
    <phoneticPr fontId="0"/>
  </si>
  <si>
    <t xml:space="preserve">厚木南ロジスティクスセンターB棟 </t>
    <phoneticPr fontId="23"/>
  </si>
  <si>
    <t xml:space="preserve">羽生ロジスティクスセンター </t>
    <phoneticPr fontId="0"/>
  </si>
  <si>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</si>
  <si>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</si>
  <si>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</si>
  <si>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川口ロジスティクスセンターA棟 </t>
    <phoneticPr fontId="0"/>
  </si>
  <si>
    <t xml:space="preserve">厚木南ロジスティクスセンターA棟 </t>
    <phoneticPr fontId="23"/>
  </si>
  <si>
    <t>川口領家ロジスティクスセンター</t>
    <phoneticPr fontId="0"/>
  </si>
  <si>
    <t>川口領家ロジスティクスセンター</t>
    <phoneticPr fontId="0"/>
  </si>
  <si>
    <t>森井総合鑑定株式会社</t>
    <phoneticPr fontId="24"/>
  </si>
  <si>
    <t xml:space="preserve">太田新田ロジスティクスセンター </t>
    <phoneticPr fontId="23"/>
  </si>
  <si>
    <t>Lg-S-002</t>
    <phoneticPr fontId="28"/>
  </si>
  <si>
    <t xml:space="preserve">太田東新町ロジスティクスセンター </t>
    <phoneticPr fontId="0"/>
  </si>
  <si>
    <t xml:space="preserve">太田東新町ロジスティクスセンター </t>
    <phoneticPr fontId="0"/>
  </si>
  <si>
    <t xml:space="preserve">太田清原ロジスティクスセンター </t>
    <phoneticPr fontId="23"/>
  </si>
  <si>
    <t>Lg-S-004</t>
    <phoneticPr fontId="28"/>
  </si>
  <si>
    <t xml:space="preserve">千代田町ロジスティクスセンター </t>
    <phoneticPr fontId="0"/>
  </si>
  <si>
    <t xml:space="preserve">千代田町ロジスティクスセンター </t>
    <phoneticPr fontId="0"/>
  </si>
  <si>
    <t>Lg-S-005</t>
    <phoneticPr fontId="28"/>
  </si>
  <si>
    <t xml:space="preserve">枚方樟葉ロジスティクスセンター </t>
    <rPh sb="0" eb="2">
      <t>ヒラカタ</t>
    </rPh>
    <rPh sb="2" eb="4">
      <t>クズハ</t>
    </rPh>
    <phoneticPr fontId="23"/>
  </si>
  <si>
    <t>Rs-T-001</t>
    <phoneticPr fontId="28"/>
  </si>
  <si>
    <t>プラウドフラット白金高輪</t>
    <phoneticPr fontId="0"/>
  </si>
  <si>
    <t>プラウドフラット白金高輪</t>
    <phoneticPr fontId="0"/>
  </si>
  <si>
    <t>プラウドフラット初台</t>
    <phoneticPr fontId="0"/>
  </si>
  <si>
    <t>プラウドフラット初台</t>
    <phoneticPr fontId="0"/>
  </si>
  <si>
    <t>プラウドフラット渋谷桜丘</t>
    <phoneticPr fontId="24"/>
  </si>
  <si>
    <t>プラウドフラット学芸大学</t>
    <phoneticPr fontId="0"/>
  </si>
  <si>
    <t>プラウドフラット学芸大学</t>
    <phoneticPr fontId="0"/>
  </si>
  <si>
    <t>プラウドフラット目黒行人坂</t>
    <phoneticPr fontId="24"/>
  </si>
  <si>
    <t>プラウドフラット隅田リバーサイド</t>
    <phoneticPr fontId="0"/>
  </si>
  <si>
    <t>プラウドフラット隅田リバーサイド</t>
    <phoneticPr fontId="0"/>
  </si>
  <si>
    <t>プラウドフラット神楽坂</t>
    <phoneticPr fontId="24"/>
  </si>
  <si>
    <t>プラウドフラット早稲田</t>
    <phoneticPr fontId="0"/>
  </si>
  <si>
    <t>プラウドフラット早稲田</t>
    <phoneticPr fontId="0"/>
  </si>
  <si>
    <t>プラウドフラット新宿河田町</t>
    <phoneticPr fontId="0"/>
  </si>
  <si>
    <t>プラウドフラット蒲田</t>
    <phoneticPr fontId="0"/>
  </si>
  <si>
    <t>プラウドフラット新大塚</t>
    <phoneticPr fontId="0"/>
  </si>
  <si>
    <t>プラウドフラット門前仲町Ⅱ</t>
    <phoneticPr fontId="0"/>
  </si>
  <si>
    <t>プラウドフラット門前仲町Ⅰ</t>
    <phoneticPr fontId="0"/>
  </si>
  <si>
    <t>プラウドフラット富士見台</t>
    <phoneticPr fontId="0"/>
  </si>
  <si>
    <t>プラウドフラット横浜</t>
    <phoneticPr fontId="0"/>
  </si>
  <si>
    <t>プラウドフラット鶴見Ⅱ</t>
    <phoneticPr fontId="0"/>
  </si>
  <si>
    <t>株式会社中央不動産鑑定所</t>
    <phoneticPr fontId="24"/>
  </si>
  <si>
    <t>プライムアーバン赤坂</t>
    <phoneticPr fontId="0"/>
  </si>
  <si>
    <t>プライムアーバン芝浦LOFT</t>
    <phoneticPr fontId="0"/>
  </si>
  <si>
    <t>日本ヴァリュアーズ株式会社</t>
    <phoneticPr fontId="24"/>
  </si>
  <si>
    <t>プライムアーバン恵比寿Ⅱ</t>
    <phoneticPr fontId="0"/>
  </si>
  <si>
    <t>プライムアーバン千代田富士見</t>
    <phoneticPr fontId="0"/>
  </si>
  <si>
    <t>プライムアーバン飯田橋</t>
    <phoneticPr fontId="24"/>
  </si>
  <si>
    <t>プライムアーバン恵比寿</t>
    <phoneticPr fontId="0"/>
  </si>
  <si>
    <t>プライムアーバン学芸大学</t>
    <phoneticPr fontId="0"/>
  </si>
  <si>
    <t>プライムアーバン目黒リバーサイド</t>
    <phoneticPr fontId="0"/>
  </si>
  <si>
    <t>プライムアーバン目黒青葉台</t>
    <phoneticPr fontId="0"/>
  </si>
  <si>
    <t>プライムアーバン学芸大学Ⅱ</t>
    <phoneticPr fontId="0"/>
  </si>
  <si>
    <t>プライムアーバン学芸大学Ⅱ</t>
    <phoneticPr fontId="0"/>
  </si>
  <si>
    <t>プライムアーバン中目黒Ⅱ</t>
    <phoneticPr fontId="0"/>
  </si>
  <si>
    <t>プライムアーバン勝どき</t>
    <phoneticPr fontId="24"/>
  </si>
  <si>
    <t>プライムアーバン新川</t>
    <phoneticPr fontId="0"/>
  </si>
  <si>
    <t>プライムアーバン日本橋浜町</t>
    <phoneticPr fontId="0"/>
  </si>
  <si>
    <t>プライムアーバン本郷壱岐坂</t>
    <phoneticPr fontId="24"/>
  </si>
  <si>
    <t>プライムアーバン白山</t>
    <phoneticPr fontId="0"/>
  </si>
  <si>
    <t>プライムアーバン四谷外苑東</t>
    <phoneticPr fontId="24"/>
  </si>
  <si>
    <t>プライムアーバン西新宿Ⅰ</t>
    <phoneticPr fontId="0"/>
  </si>
  <si>
    <t>プライムアーバン西新宿Ⅱ</t>
    <phoneticPr fontId="24"/>
  </si>
  <si>
    <t>プライムアーバン新宿内藤町</t>
    <phoneticPr fontId="0"/>
  </si>
  <si>
    <t>プライムアーバン新宿落合</t>
    <phoneticPr fontId="0"/>
  </si>
  <si>
    <t>プライムアーバン目白</t>
    <phoneticPr fontId="24"/>
  </si>
  <si>
    <t>プライムアーバン神楽坂</t>
    <phoneticPr fontId="0"/>
  </si>
  <si>
    <t>プライムアーバン三軒茶屋Ⅲ</t>
    <phoneticPr fontId="0"/>
  </si>
  <si>
    <t>プライムアーバン三軒茶屋Ⅲ</t>
    <phoneticPr fontId="0"/>
  </si>
  <si>
    <t>プライムアーバン千歳烏山</t>
    <phoneticPr fontId="0"/>
  </si>
  <si>
    <t>プライムアーバン三軒茶屋</t>
    <phoneticPr fontId="23"/>
  </si>
  <si>
    <t>プライムアーバン南烏山</t>
    <phoneticPr fontId="0"/>
  </si>
  <si>
    <t>プライムアーバン烏山ガレリア</t>
    <phoneticPr fontId="24"/>
  </si>
  <si>
    <t>プライムアーバン烏山コート</t>
    <phoneticPr fontId="0"/>
  </si>
  <si>
    <t>プライムアーバン千歳船橋</t>
    <phoneticPr fontId="23"/>
  </si>
  <si>
    <t>プライムアーバン用賀</t>
    <phoneticPr fontId="0"/>
  </si>
  <si>
    <t>プライムアーバン大崎</t>
    <phoneticPr fontId="0"/>
  </si>
  <si>
    <t>プライムアーバン大井町Ⅱ</t>
    <phoneticPr fontId="24"/>
  </si>
  <si>
    <t>プライムアーバン雪谷</t>
    <phoneticPr fontId="0"/>
  </si>
  <si>
    <t>プライムアーバン田園調布南</t>
    <phoneticPr fontId="0"/>
  </si>
  <si>
    <t>プライムアーバン中野上高田</t>
    <phoneticPr fontId="0"/>
  </si>
  <si>
    <t>プライムアーバン高井戸</t>
    <phoneticPr fontId="24"/>
  </si>
  <si>
    <t>プライムアーバン西荻窪</t>
    <phoneticPr fontId="0"/>
  </si>
  <si>
    <t>プライムアーバン大塚</t>
    <phoneticPr fontId="0"/>
  </si>
  <si>
    <t>プライムアーバン池袋</t>
    <phoneticPr fontId="0"/>
  </si>
  <si>
    <t>プライムアーバン門前仲町</t>
    <phoneticPr fontId="24"/>
  </si>
  <si>
    <t>プライムアーバン亀戸</t>
    <phoneticPr fontId="0"/>
  </si>
  <si>
    <t>プライムアーバン向島</t>
    <phoneticPr fontId="0"/>
  </si>
  <si>
    <t>プライムアーバン錦糸町</t>
    <phoneticPr fontId="0"/>
  </si>
  <si>
    <t>プライムアーバン平井</t>
    <phoneticPr fontId="24"/>
  </si>
  <si>
    <t>プライムアーバン葛西</t>
    <phoneticPr fontId="0"/>
  </si>
  <si>
    <t>プライムアーバン葛西イースト</t>
    <phoneticPr fontId="0"/>
  </si>
  <si>
    <t>プライムアーバン浅草</t>
    <phoneticPr fontId="0"/>
  </si>
  <si>
    <t>プライムアーバン町屋サウスコート</t>
    <phoneticPr fontId="24"/>
  </si>
  <si>
    <t>プライムアーバン武蔵小金井</t>
    <phoneticPr fontId="0"/>
  </si>
  <si>
    <t>プライムアーバン小金井本町</t>
    <phoneticPr fontId="0"/>
  </si>
  <si>
    <t>プライムアーバン武蔵小杉comodo</t>
    <phoneticPr fontId="0"/>
  </si>
  <si>
    <t>プライムアーバン川崎</t>
    <phoneticPr fontId="24"/>
  </si>
  <si>
    <t>プライムアーバン新百合ヶ丘</t>
    <phoneticPr fontId="0"/>
  </si>
  <si>
    <t>プライムアーバン浦安</t>
    <phoneticPr fontId="0"/>
  </si>
  <si>
    <t>プライムアーバン行徳Ⅱ</t>
    <phoneticPr fontId="0"/>
  </si>
  <si>
    <t>プライムアーバン行徳駅前</t>
    <phoneticPr fontId="24"/>
  </si>
  <si>
    <t>プライムアーバン行徳駅前Ⅱ</t>
    <phoneticPr fontId="0"/>
  </si>
  <si>
    <t>プライムアーバン西船橋</t>
    <phoneticPr fontId="0"/>
  </si>
  <si>
    <t>プラウドフラット八丁堀</t>
    <phoneticPr fontId="0"/>
  </si>
  <si>
    <t>プラウドフラット板橋本町</t>
    <phoneticPr fontId="24"/>
  </si>
  <si>
    <t>プライムアーバン目黒三田</t>
    <rPh sb="8" eb="10">
      <t>メグロ</t>
    </rPh>
    <rPh sb="10" eb="12">
      <t>ミタ</t>
    </rPh>
    <phoneticPr fontId="0"/>
  </si>
  <si>
    <t>プラウドフラット河原町</t>
    <phoneticPr fontId="0"/>
  </si>
  <si>
    <t>プライムアーバン北14条</t>
    <phoneticPr fontId="0"/>
  </si>
  <si>
    <t>プライムアーバン大通公園Ⅰ</t>
    <phoneticPr fontId="24"/>
  </si>
  <si>
    <t>プライムアーバン大通公園Ⅱ</t>
    <phoneticPr fontId="0"/>
  </si>
  <si>
    <t>プライムアーバン宮の沢</t>
    <phoneticPr fontId="0"/>
  </si>
  <si>
    <t>プライムアーバン知事公館</t>
    <phoneticPr fontId="0"/>
  </si>
  <si>
    <t>プライムアーバン円山</t>
    <phoneticPr fontId="24"/>
  </si>
  <si>
    <t>プライムアーバン北24条</t>
    <phoneticPr fontId="0"/>
  </si>
  <si>
    <t>プライムアーバン札幌リバーフロント</t>
    <phoneticPr fontId="0"/>
  </si>
  <si>
    <t>プライムアーバン長町一丁目</t>
    <phoneticPr fontId="0"/>
  </si>
  <si>
    <t>プライムアーバン八乙女中央</t>
    <phoneticPr fontId="24"/>
  </si>
  <si>
    <t>プライムアーバン堤通雨宮</t>
    <phoneticPr fontId="0"/>
  </si>
  <si>
    <t>プライムアーバン金山</t>
    <phoneticPr fontId="0"/>
  </si>
  <si>
    <t>プライムアーバン上前津</t>
    <phoneticPr fontId="0"/>
  </si>
  <si>
    <t>プライムアーバン泉</t>
    <phoneticPr fontId="24"/>
  </si>
  <si>
    <t>プライムアーバン江坂Ⅰ</t>
    <phoneticPr fontId="0"/>
  </si>
  <si>
    <t>プライムアーバン江坂Ⅲ</t>
    <phoneticPr fontId="0"/>
  </si>
  <si>
    <t>プライムアーバン堺筋本町</t>
    <phoneticPr fontId="0"/>
  </si>
  <si>
    <t>プライムアーバン博多</t>
    <phoneticPr fontId="24"/>
  </si>
  <si>
    <t>プライムアーバン薬院南</t>
    <phoneticPr fontId="0"/>
  </si>
  <si>
    <t>プライムアーバン博多東</t>
    <phoneticPr fontId="0"/>
  </si>
  <si>
    <t>プライムアーバン千種</t>
    <rPh sb="8" eb="10">
      <t>チクサ</t>
    </rPh>
    <phoneticPr fontId="0"/>
  </si>
  <si>
    <t>了德寺大学新浦安キャンパス（底地）</t>
    <rPh sb="0" eb="1">
      <t>リョウ</t>
    </rPh>
    <rPh sb="1" eb="2">
      <t>トク</t>
    </rPh>
    <rPh sb="2" eb="3">
      <t>テラ</t>
    </rPh>
    <rPh sb="3" eb="5">
      <t>ダイガク</t>
    </rPh>
    <rPh sb="5" eb="8">
      <t>シンウラヤス</t>
    </rPh>
    <rPh sb="14" eb="15">
      <t>ソコ</t>
    </rPh>
    <rPh sb="15" eb="16">
      <t>チ</t>
    </rPh>
    <phoneticPr fontId="24"/>
  </si>
  <si>
    <t>-</t>
    <phoneticPr fontId="28"/>
  </si>
  <si>
    <t>その他合計</t>
    <rPh sb="2" eb="3">
      <t>タ</t>
    </rPh>
    <rPh sb="3" eb="5">
      <t>ゴウケイ</t>
    </rPh>
    <phoneticPr fontId="28"/>
  </si>
  <si>
    <t>（注1）「イズミヤ千里丘店」の割引率は、価格時点後1年から7年については5.1％、8年から11年については5.5％です。</t>
    <rPh sb="1" eb="2">
      <t>チュウ</t>
    </rPh>
    <phoneticPr fontId="2"/>
  </si>
  <si>
    <t>（注2）「イズミヤ八尾店」の割引率は、価格時点後1年から7年については5.4％、8年から11年については5.8％です。</t>
    <rPh sb="1" eb="2">
      <t>チュウ</t>
    </rPh>
    <phoneticPr fontId="2"/>
  </si>
  <si>
    <t>（注3）「イズミヤ小林店」の割引率は、価格時点後1年から10年については5.4％、11年については5.8％です。</t>
    <rPh sb="1" eb="2">
      <t>チュウ</t>
    </rPh>
    <phoneticPr fontId="2"/>
  </si>
  <si>
    <t>（注4）「一番町stear」の割引率は、価格時点後1年については4.6％、2年から10年については4.7％、11年については4.8％です。</t>
    <rPh sb="1" eb="2">
      <t>チュウ</t>
    </rPh>
    <phoneticPr fontId="2"/>
  </si>
  <si>
    <t>（注5）「Landport浦安」の割引率は、価格時点後1年から3年については4.3％、4年から11年については4.4％です。</t>
    <rPh sb="1" eb="2">
      <t>チュウ</t>
    </rPh>
    <phoneticPr fontId="2"/>
  </si>
  <si>
    <t>（注6）「Landport板橋」の割引率は、価格時点後1年から2年については4.3％、3年から11年については4.5％です。</t>
    <rPh sb="1" eb="2">
      <t>チュウ</t>
    </rPh>
    <rPh sb="32" eb="33">
      <t>ネン</t>
    </rPh>
    <phoneticPr fontId="2"/>
  </si>
  <si>
    <t>（注7）「Landport厚木」の割引率は、価格時点後1年から4年については4.6％、5年から11年については4.7％です。</t>
    <rPh sb="1" eb="2">
      <t>チュウ</t>
    </rPh>
    <rPh sb="32" eb="33">
      <t>ネン</t>
    </rPh>
    <phoneticPr fontId="2"/>
  </si>
  <si>
    <t>（注8）「厚木南ロジスティクスセンターB棟」の割引率は、価格時点後1年から6年については4.6％、7年から11年については4.8％です。</t>
    <rPh sb="1" eb="2">
      <t>チュウ</t>
    </rPh>
    <phoneticPr fontId="2"/>
  </si>
  <si>
    <t>（注9）「厚木南ロジスティクスセンターA棟」の割引率は、価格時点後1年から7年については4.6％、8年から11年については4.8％です。</t>
    <rPh sb="1" eb="2">
      <t>チュウ</t>
    </rPh>
    <phoneticPr fontId="2"/>
  </si>
  <si>
    <t xml:space="preserve">厚木南ロジスティクスセンターA棟 </t>
    <phoneticPr fontId="23"/>
  </si>
  <si>
    <t>Lg-S-002</t>
    <phoneticPr fontId="28"/>
  </si>
  <si>
    <t>Lg-S-004</t>
    <phoneticPr fontId="28"/>
  </si>
  <si>
    <t>Lg-S-005</t>
    <phoneticPr fontId="28"/>
  </si>
  <si>
    <t>Rs-T-001</t>
    <phoneticPr fontId="28"/>
  </si>
  <si>
    <t>プラウドフラット代々木上原</t>
    <phoneticPr fontId="24"/>
  </si>
  <si>
    <t>プラウドフラット渋谷桜丘</t>
    <phoneticPr fontId="24"/>
  </si>
  <si>
    <t>Ot-T-001</t>
    <phoneticPr fontId="29"/>
  </si>
  <si>
    <t>-</t>
    <phoneticPr fontId="2"/>
  </si>
  <si>
    <t>第2期の営業日数</t>
    <rPh sb="0" eb="1">
      <t>ダイ</t>
    </rPh>
    <rPh sb="2" eb="3">
      <t>キ</t>
    </rPh>
    <rPh sb="4" eb="6">
      <t>エイギョウ</t>
    </rPh>
    <rPh sb="6" eb="8">
      <t>ニッスウ</t>
    </rPh>
    <phoneticPr fontId="2"/>
  </si>
  <si>
    <t>△0.2</t>
  </si>
  <si>
    <t>-</t>
    <phoneticPr fontId="24"/>
  </si>
  <si>
    <t>-</t>
    <phoneticPr fontId="28"/>
  </si>
  <si>
    <t>-</t>
    <phoneticPr fontId="2"/>
  </si>
  <si>
    <t>プラウドフラット新宿河田町</t>
    <phoneticPr fontId="24"/>
  </si>
  <si>
    <t>プラウドフラット三軒茶屋</t>
    <phoneticPr fontId="0"/>
  </si>
  <si>
    <t>プラウドフラット蒲田</t>
    <phoneticPr fontId="24"/>
  </si>
  <si>
    <t>プラウドフラット蒲田Ⅱ</t>
    <phoneticPr fontId="0"/>
  </si>
  <si>
    <t>プラウドフラット新大塚</t>
    <phoneticPr fontId="24"/>
  </si>
  <si>
    <t>プラウドフラット清澄白河</t>
    <phoneticPr fontId="0"/>
  </si>
  <si>
    <t>プラウドフラット門前仲町Ⅱ</t>
    <phoneticPr fontId="24"/>
  </si>
  <si>
    <t>プラウドフラット門前仲町Ⅰ</t>
    <phoneticPr fontId="0"/>
  </si>
  <si>
    <t>プラウドフラット富士見台</t>
    <phoneticPr fontId="24"/>
  </si>
  <si>
    <t>プラウドフラット浅草駒形</t>
    <phoneticPr fontId="0"/>
  </si>
  <si>
    <t>プラウドフラット横浜</t>
    <phoneticPr fontId="24"/>
  </si>
  <si>
    <t>プラウドフラット上大岡</t>
    <phoneticPr fontId="0"/>
  </si>
  <si>
    <t>プライムアーバン麻布十番</t>
    <phoneticPr fontId="0"/>
  </si>
  <si>
    <t>プライムアーバン赤坂</t>
    <phoneticPr fontId="24"/>
  </si>
  <si>
    <t>プライムアーバン田町</t>
    <phoneticPr fontId="0"/>
  </si>
  <si>
    <t>プライムアーバン代々木</t>
    <phoneticPr fontId="0"/>
  </si>
  <si>
    <t>プライムアーバン恵比寿Ⅱ</t>
    <phoneticPr fontId="24"/>
  </si>
  <si>
    <t>プライムアーバン番町</t>
    <phoneticPr fontId="0"/>
  </si>
  <si>
    <t>プライムアーバン千代田富士見</t>
    <phoneticPr fontId="24"/>
  </si>
  <si>
    <t>プライムアーバン飯田橋</t>
    <phoneticPr fontId="0"/>
  </si>
  <si>
    <t>プライムアーバン恵比寿</t>
    <phoneticPr fontId="24"/>
  </si>
  <si>
    <t>プライムアーバン中目黒</t>
    <phoneticPr fontId="0"/>
  </si>
  <si>
    <t>プライムアーバン学芸大学</t>
    <phoneticPr fontId="24"/>
  </si>
  <si>
    <t>プライムアーバン洗足</t>
    <phoneticPr fontId="0"/>
  </si>
  <si>
    <t>プライムアーバン目黒リバーサイド</t>
    <phoneticPr fontId="24"/>
  </si>
  <si>
    <t>プライムアーバン目黒大橋ヒルズ</t>
    <phoneticPr fontId="0"/>
  </si>
  <si>
    <t>プライムアーバン目黒青葉台</t>
    <phoneticPr fontId="24"/>
  </si>
  <si>
    <t>プライムアーバン中目黒Ⅱ</t>
    <phoneticPr fontId="24"/>
  </si>
  <si>
    <t>プライムアーバン勝どき</t>
    <phoneticPr fontId="0"/>
  </si>
  <si>
    <t>プライムアーバン新川</t>
    <phoneticPr fontId="24"/>
  </si>
  <si>
    <t>プライムアーバン日本橋横山町</t>
    <phoneticPr fontId="0"/>
  </si>
  <si>
    <t>プライムアーバン日本橋浜町</t>
    <phoneticPr fontId="24"/>
  </si>
  <si>
    <t>プライムアーバン本郷壱岐坂</t>
    <phoneticPr fontId="0"/>
  </si>
  <si>
    <t>プライムアーバン白山</t>
    <phoneticPr fontId="24"/>
  </si>
  <si>
    <t>プライムアーバン四谷外苑東</t>
    <phoneticPr fontId="0"/>
  </si>
  <si>
    <t>プライムアーバン西新宿Ⅱ</t>
    <phoneticPr fontId="0"/>
  </si>
  <si>
    <t>プライムアーバン新宿内藤町</t>
    <phoneticPr fontId="24"/>
  </si>
  <si>
    <t>プライムアーバン西早稲田</t>
    <phoneticPr fontId="0"/>
  </si>
  <si>
    <t>プライムアーバン目白</t>
    <phoneticPr fontId="0"/>
  </si>
  <si>
    <t>プライムアーバン三軒茶屋</t>
    <phoneticPr fontId="0"/>
  </si>
  <si>
    <t>プライムアーバン南烏山</t>
    <phoneticPr fontId="24"/>
  </si>
  <si>
    <t>プライムアーバン烏山ガレリア</t>
    <phoneticPr fontId="0"/>
  </si>
  <si>
    <t>プライムアーバン烏山コート</t>
    <phoneticPr fontId="24"/>
  </si>
  <si>
    <t>プライムアーバン千歳船橋</t>
    <phoneticPr fontId="0"/>
  </si>
  <si>
    <t>プライムアーバン品川西</t>
    <phoneticPr fontId="0"/>
  </si>
  <si>
    <t>プライムアーバン大井町Ⅱ</t>
    <phoneticPr fontId="0"/>
  </si>
  <si>
    <t>プライムアーバン雪谷</t>
    <phoneticPr fontId="24"/>
  </si>
  <si>
    <t>プライムアーバン大森</t>
    <phoneticPr fontId="0"/>
  </si>
  <si>
    <t>プライムアーバン長原上池台</t>
    <rPh sb="8" eb="10">
      <t>ナガハラ</t>
    </rPh>
    <rPh sb="10" eb="13">
      <t>カミイケダイ</t>
    </rPh>
    <phoneticPr fontId="0"/>
  </si>
  <si>
    <t>プライムアーバン中野上高田</t>
    <phoneticPr fontId="24"/>
  </si>
  <si>
    <t>プライムアーバン高井戸</t>
    <phoneticPr fontId="0"/>
  </si>
  <si>
    <t>プライムアーバン西荻窪</t>
    <phoneticPr fontId="24"/>
  </si>
  <si>
    <t>プライムアーバン西荻窪Ⅱ</t>
    <phoneticPr fontId="0"/>
  </si>
  <si>
    <t>プライムアーバン大塚</t>
    <phoneticPr fontId="24"/>
  </si>
  <si>
    <t>プライムアーバン駒込</t>
    <phoneticPr fontId="0"/>
  </si>
  <si>
    <t>プライムアーバン池袋</t>
    <phoneticPr fontId="24"/>
  </si>
  <si>
    <t>プライムアーバン門前仲町</t>
    <phoneticPr fontId="0"/>
  </si>
  <si>
    <t>プライムアーバン亀戸</t>
    <phoneticPr fontId="24"/>
  </si>
  <si>
    <t>プライムアーバン住吉</t>
    <phoneticPr fontId="0"/>
  </si>
  <si>
    <t>プライムアーバン向島</t>
    <phoneticPr fontId="24"/>
  </si>
  <si>
    <t>プライムアーバン錦糸公園</t>
    <phoneticPr fontId="0"/>
  </si>
  <si>
    <t>プライムアーバン錦糸町</t>
    <phoneticPr fontId="24"/>
  </si>
  <si>
    <t>プライムアーバン平井</t>
    <phoneticPr fontId="0"/>
  </si>
  <si>
    <t>プライムアーバン葛西</t>
    <phoneticPr fontId="24"/>
  </si>
  <si>
    <t>プライムアーバン葛西Ⅱ</t>
    <phoneticPr fontId="0"/>
  </si>
  <si>
    <t>プライムアーバン葛西イースト</t>
    <phoneticPr fontId="24"/>
  </si>
  <si>
    <t>プライムアーバン板橋区役所前</t>
    <phoneticPr fontId="0"/>
  </si>
  <si>
    <t>プライムアーバン浅草</t>
    <phoneticPr fontId="24"/>
  </si>
  <si>
    <t>プライムアーバン町屋サウスコート</t>
    <phoneticPr fontId="0"/>
  </si>
  <si>
    <t>プライムアーバン武蔵野ヒルズ</t>
    <phoneticPr fontId="0"/>
  </si>
  <si>
    <t>プライムアーバン久米川</t>
    <phoneticPr fontId="0"/>
  </si>
  <si>
    <t>プライムアーバン武蔵小杉comodo</t>
    <phoneticPr fontId="24"/>
  </si>
  <si>
    <t>プライムアーバン川崎</t>
    <phoneticPr fontId="0"/>
  </si>
  <si>
    <t>プライムアーバン鶴見寺谷</t>
    <phoneticPr fontId="0"/>
  </si>
  <si>
    <t>プライムアーバン浦安</t>
    <phoneticPr fontId="24"/>
  </si>
  <si>
    <t>プライムアーバン行徳Ⅰ</t>
    <phoneticPr fontId="0"/>
  </si>
  <si>
    <t>プライムアーバン行徳Ⅱ</t>
    <phoneticPr fontId="24"/>
  </si>
  <si>
    <t>プライムアーバン行徳駅前</t>
    <phoneticPr fontId="0"/>
  </si>
  <si>
    <t>プライムアーバン行徳駅前Ⅱ</t>
    <phoneticPr fontId="24"/>
  </si>
  <si>
    <t>プライムアーバン行徳Ⅲ</t>
    <phoneticPr fontId="0"/>
  </si>
  <si>
    <t>プライムアーバン西船橋</t>
    <phoneticPr fontId="24"/>
  </si>
  <si>
    <t>プライムアーバン川口</t>
    <phoneticPr fontId="0"/>
  </si>
  <si>
    <t>プラウドフラット八丁堀</t>
    <phoneticPr fontId="24"/>
  </si>
  <si>
    <t>プラウドフラット板橋本町</t>
    <phoneticPr fontId="0"/>
  </si>
  <si>
    <t>プライムアーバン目黒三田</t>
    <rPh sb="8" eb="12">
      <t>メグロミタ</t>
    </rPh>
    <phoneticPr fontId="24"/>
  </si>
  <si>
    <t>プラウドフラット五橋</t>
    <phoneticPr fontId="0"/>
  </si>
  <si>
    <t>プラウドフラット新大阪</t>
    <phoneticPr fontId="0"/>
  </si>
  <si>
    <t>プライムアーバン北14条</t>
    <phoneticPr fontId="24"/>
  </si>
  <si>
    <t>プライムアーバン大通公園Ⅰ</t>
    <phoneticPr fontId="0"/>
  </si>
  <si>
    <t>プライムアーバン大通公園Ⅱ</t>
    <phoneticPr fontId="24"/>
  </si>
  <si>
    <t>プライムアーバン北11条</t>
    <phoneticPr fontId="0"/>
  </si>
  <si>
    <t>プライムアーバン宮の沢</t>
    <phoneticPr fontId="24"/>
  </si>
  <si>
    <t>プライムアーバン大通東</t>
    <phoneticPr fontId="0"/>
  </si>
  <si>
    <t>プライムアーバン知事公館</t>
    <phoneticPr fontId="24"/>
  </si>
  <si>
    <t>プライムアーバン円山</t>
    <phoneticPr fontId="0"/>
  </si>
  <si>
    <t>プライムアーバン北24条</t>
    <phoneticPr fontId="24"/>
  </si>
  <si>
    <t>プライムアーバン札幌医大前</t>
    <phoneticPr fontId="0"/>
  </si>
  <si>
    <t>プライムアーバン札幌リバーフロント</t>
    <phoneticPr fontId="24"/>
  </si>
  <si>
    <t>プライムアーバン北3条通</t>
    <phoneticPr fontId="0"/>
  </si>
  <si>
    <t>プライムアーバン長町一丁目</t>
    <phoneticPr fontId="24"/>
  </si>
  <si>
    <t>プライムアーバン八乙女中央</t>
    <phoneticPr fontId="0"/>
  </si>
  <si>
    <t>プライムアーバン堤通雨宮</t>
    <phoneticPr fontId="24"/>
  </si>
  <si>
    <t>プライムアーバン葵</t>
    <phoneticPr fontId="0"/>
  </si>
  <si>
    <t>プライムアーバン金山</t>
    <phoneticPr fontId="24"/>
  </si>
  <si>
    <t>プライムアーバン鶴舞</t>
    <phoneticPr fontId="0"/>
  </si>
  <si>
    <t>プライムアーバン上前津</t>
    <phoneticPr fontId="24"/>
  </si>
  <si>
    <t>プライムアーバン泉</t>
    <phoneticPr fontId="0"/>
  </si>
  <si>
    <t>プライムアーバン江坂Ⅰ</t>
    <phoneticPr fontId="24"/>
  </si>
  <si>
    <t>プライムアーバン江坂Ⅱ</t>
    <phoneticPr fontId="0"/>
  </si>
  <si>
    <t>プライムアーバン江坂Ⅲ</t>
    <phoneticPr fontId="24"/>
  </si>
  <si>
    <t>プライムアーバン玉造</t>
    <phoneticPr fontId="0"/>
  </si>
  <si>
    <t>プライムアーバン堺筋本町</t>
    <phoneticPr fontId="24"/>
  </si>
  <si>
    <t>プライムアーバン博多</t>
    <phoneticPr fontId="0"/>
  </si>
  <si>
    <t>プライムアーバン薬院南</t>
    <phoneticPr fontId="24"/>
  </si>
  <si>
    <t>プライムアーバン香椎</t>
    <phoneticPr fontId="0"/>
  </si>
  <si>
    <t>プライムアーバン博多東</t>
    <phoneticPr fontId="24"/>
  </si>
  <si>
    <t>プライムアーバン千早</t>
    <phoneticPr fontId="0"/>
  </si>
  <si>
    <t>5.1/5.5(注1)
34</t>
    <phoneticPr fontId="2"/>
  </si>
  <si>
    <t>野村不動産吉祥寺ビル</t>
    <phoneticPr fontId="23"/>
  </si>
  <si>
    <t xml:space="preserve">5.4/5.8(注2)
</t>
    <phoneticPr fontId="2"/>
  </si>
  <si>
    <t>5.4/5.8(注3)</t>
    <phoneticPr fontId="2"/>
  </si>
  <si>
    <t xml:space="preserve">4.6/4.7/4.8(注4)
</t>
    <phoneticPr fontId="2"/>
  </si>
  <si>
    <t>4.3/4.4(注5)</t>
    <phoneticPr fontId="2"/>
  </si>
  <si>
    <t>4.3/4.5(注6)</t>
    <phoneticPr fontId="2"/>
  </si>
  <si>
    <t>4.6/4.7(注7)</t>
    <phoneticPr fontId="2"/>
  </si>
  <si>
    <t>4.6/4.8(注8)</t>
    <phoneticPr fontId="2"/>
  </si>
  <si>
    <t xml:space="preserve">4.6/4.8(注9)
</t>
    <phoneticPr fontId="2"/>
  </si>
  <si>
    <t>プライムアーバン千種</t>
    <rPh sb="8" eb="10">
      <t>チクサ</t>
    </rPh>
    <phoneticPr fontId="37"/>
  </si>
  <si>
    <t>了德寺大学新浦安キャンパス（底地）</t>
    <rPh sb="0" eb="1">
      <t>リョウ</t>
    </rPh>
    <rPh sb="1" eb="2">
      <t>トク</t>
    </rPh>
    <rPh sb="2" eb="3">
      <t>テラ</t>
    </rPh>
    <rPh sb="3" eb="5">
      <t>ダイガク</t>
    </rPh>
    <rPh sb="5" eb="8">
      <t>シンウラヤス</t>
    </rPh>
    <rPh sb="14" eb="15">
      <t>ソコ</t>
    </rPh>
    <rPh sb="15" eb="16">
      <t>チ</t>
    </rPh>
    <phoneticPr fontId="0"/>
  </si>
  <si>
    <t>NOF日本橋本町ビル（注1）</t>
    <rPh sb="3" eb="6">
      <t>ニホンバシ</t>
    </rPh>
    <rPh sb="6" eb="8">
      <t>ホンマチ</t>
    </rPh>
    <phoneticPr fontId="38"/>
  </si>
  <si>
    <t>第3期</t>
    <rPh sb="0" eb="1">
      <t>ダイ</t>
    </rPh>
    <rPh sb="2" eb="3">
      <t>キ</t>
    </rPh>
    <phoneticPr fontId="24"/>
  </si>
  <si>
    <t>Of-T-044</t>
  </si>
  <si>
    <t>Of-T-045</t>
  </si>
  <si>
    <t>Of-T-046</t>
  </si>
  <si>
    <t>Of-T-047</t>
  </si>
  <si>
    <t>Of-T-048</t>
  </si>
  <si>
    <t>Of-T-049</t>
  </si>
  <si>
    <t>Of-T-050</t>
  </si>
  <si>
    <t>Of-T-051</t>
  </si>
  <si>
    <t>Of-T-052</t>
  </si>
  <si>
    <t>Of-T-053</t>
  </si>
  <si>
    <t>日本電気本社ビル</t>
    <rPh sb="0" eb="8">
      <t>ニホンデンキホンシャ</t>
    </rPh>
    <phoneticPr fontId="33"/>
  </si>
  <si>
    <t>晴海アイランド トリトンスクエア オフィスタワーY</t>
  </si>
  <si>
    <t>赤坂王子ビル</t>
  </si>
  <si>
    <t>神田錦町三丁目ビルディング</t>
    <rPh sb="0" eb="13">
      <t>ニシキチョウサンチョウメ</t>
    </rPh>
    <phoneticPr fontId="33"/>
  </si>
  <si>
    <t>晴海アイランド トリトンスクエア オフィスタワーZ</t>
  </si>
  <si>
    <t>新川中央ビル</t>
    <rPh sb="0" eb="6">
      <t>シンカワチュウオウ</t>
    </rPh>
    <phoneticPr fontId="33"/>
  </si>
  <si>
    <t>新宿EASTビル</t>
    <rPh sb="0" eb="8">
      <t>シンジュク</t>
    </rPh>
    <phoneticPr fontId="33"/>
  </si>
  <si>
    <t>芝公園ビル</t>
    <rPh sb="0" eb="5">
      <t>シバコウエン</t>
    </rPh>
    <phoneticPr fontId="33"/>
  </si>
  <si>
    <t>銀座王子ビル</t>
    <rPh sb="0" eb="6">
      <t>ギンザオウジ</t>
    </rPh>
    <phoneticPr fontId="33"/>
  </si>
  <si>
    <t>ファーレイーストビル</t>
  </si>
  <si>
    <t>Rt-T-033</t>
  </si>
  <si>
    <t>Rt-T-034</t>
  </si>
  <si>
    <t>Rt-T-035</t>
  </si>
  <si>
    <t>相模原ショッピングセンター</t>
  </si>
  <si>
    <t>武蔵浦和ショッピングスクエア</t>
  </si>
  <si>
    <t>イトーヨーカドー東習志野店</t>
  </si>
  <si>
    <t>Rt-S-008</t>
  </si>
  <si>
    <t>メルビル</t>
  </si>
  <si>
    <t>Lg-T-016</t>
  </si>
  <si>
    <t>Landport柏沼南Ⅱ</t>
    <rPh sb="8" eb="9">
      <t>カシワ</t>
    </rPh>
    <rPh sb="9" eb="11">
      <t>ショウナン</t>
    </rPh>
    <phoneticPr fontId="0"/>
  </si>
  <si>
    <t>Rs-T-116</t>
  </si>
  <si>
    <t>Rs-T-117</t>
  </si>
  <si>
    <t>Rs-T-118</t>
  </si>
  <si>
    <t>Rs-T-119</t>
  </si>
  <si>
    <t>Rs-T-120</t>
  </si>
  <si>
    <t>深沢ハウスHI棟</t>
  </si>
  <si>
    <t>プライムアーバン豊洲</t>
  </si>
  <si>
    <t>プライムアーバン日本橋茅場町</t>
  </si>
  <si>
    <t>プライムアーバン用賀Ⅱ</t>
  </si>
  <si>
    <t>プライムアーバン武蔵小金井Ⅱ</t>
  </si>
  <si>
    <t>第3期売却物件</t>
    <rPh sb="0" eb="1">
      <t>ダイ</t>
    </rPh>
    <rPh sb="2" eb="3">
      <t>キ</t>
    </rPh>
    <rPh sb="3" eb="5">
      <t>バイキャク</t>
    </rPh>
    <rPh sb="5" eb="7">
      <t>ブッケン</t>
    </rPh>
    <phoneticPr fontId="24"/>
  </si>
  <si>
    <t>該当なし</t>
    <rPh sb="0" eb="2">
      <t>ガイトウ</t>
    </rPh>
    <phoneticPr fontId="23"/>
  </si>
  <si>
    <t>第3期（自：2016年9月1日　至：2017年2月28日）</t>
    <rPh sb="0" eb="1">
      <t>ダイ</t>
    </rPh>
    <phoneticPr fontId="2"/>
  </si>
  <si>
    <t>Rt-S-008</t>
    <phoneticPr fontId="2"/>
  </si>
  <si>
    <t>日本電気本社ビル</t>
    <rPh sb="0" eb="8">
      <t>ニホンデンキホンシャ</t>
    </rPh>
    <phoneticPr fontId="0"/>
  </si>
  <si>
    <t>神田錦町三丁目ビルディング</t>
    <rPh sb="0" eb="13">
      <t>ニシキチョウサンチョウメ</t>
    </rPh>
    <phoneticPr fontId="0"/>
  </si>
  <si>
    <t>新川中央ビル</t>
    <rPh sb="0" eb="6">
      <t>シンカワチュウオウ</t>
    </rPh>
    <phoneticPr fontId="0"/>
  </si>
  <si>
    <t>新宿EASTビル</t>
    <rPh sb="0" eb="8">
      <t>シンジュク</t>
    </rPh>
    <phoneticPr fontId="0"/>
  </si>
  <si>
    <t>芝公園ビル</t>
    <rPh sb="0" eb="5">
      <t>シバコウエン</t>
    </rPh>
    <phoneticPr fontId="0"/>
  </si>
  <si>
    <t>銀座王子ビル</t>
    <rPh sb="0" eb="6">
      <t>ギンザオウジ</t>
    </rPh>
    <phoneticPr fontId="0"/>
  </si>
  <si>
    <t>ユニバーサル・シティウォーク大阪</t>
    <rPh sb="14" eb="16">
      <t>オオサカ</t>
    </rPh>
    <phoneticPr fontId="0"/>
  </si>
  <si>
    <t>Landport柏沼南Ⅱ</t>
    <rPh sb="8" eb="9">
      <t>カシワ</t>
    </rPh>
    <rPh sb="9" eb="11">
      <t>ショウナン</t>
    </rPh>
    <phoneticPr fontId="23"/>
  </si>
  <si>
    <t xml:space="preserve">枚方樟葉ロジスティクスセンター </t>
    <rPh sb="0" eb="2">
      <t>ヒラカタ</t>
    </rPh>
    <rPh sb="2" eb="4">
      <t>クズハ</t>
    </rPh>
    <phoneticPr fontId="0"/>
  </si>
  <si>
    <t>プライムアーバン目黒三田</t>
    <rPh sb="8" eb="12">
      <t>メグロミタ</t>
    </rPh>
    <phoneticPr fontId="0"/>
  </si>
  <si>
    <t>第3期</t>
    <rPh sb="0" eb="1">
      <t>ダイ</t>
    </rPh>
    <rPh sb="2" eb="3">
      <t>キ</t>
    </rPh>
    <phoneticPr fontId="2"/>
  </si>
  <si>
    <t>三菱自動車　世田谷店</t>
    <phoneticPr fontId="23"/>
  </si>
  <si>
    <t>三菱自動車　元住吉店</t>
    <phoneticPr fontId="23"/>
  </si>
  <si>
    <t>三菱自動車　江戸川店</t>
    <phoneticPr fontId="23"/>
  </si>
  <si>
    <t>追加取得価格
又は一部売却価格</t>
    <rPh sb="0" eb="2">
      <t>ツイカ</t>
    </rPh>
    <rPh sb="2" eb="4">
      <t>シュトク</t>
    </rPh>
    <rPh sb="4" eb="6">
      <t>カカク</t>
    </rPh>
    <rPh sb="7" eb="8">
      <t>マタ</t>
    </rPh>
    <rPh sb="9" eb="11">
      <t>イチブ</t>
    </rPh>
    <rPh sb="11" eb="13">
      <t>バイキャク</t>
    </rPh>
    <rPh sb="13" eb="15">
      <t>カカク</t>
    </rPh>
    <phoneticPr fontId="2"/>
  </si>
  <si>
    <t>（%）</t>
    <phoneticPr fontId="2"/>
  </si>
  <si>
    <t>-</t>
    <phoneticPr fontId="24"/>
  </si>
  <si>
    <t>野村不動産株式会社</t>
    <phoneticPr fontId="37"/>
  </si>
  <si>
    <t>-</t>
    <phoneticPr fontId="37"/>
  </si>
  <si>
    <t>東京都千代田区麹町四丁目4番地30</t>
    <phoneticPr fontId="24"/>
  </si>
  <si>
    <t>伊藤忠アーバンコミュニティ株式会社</t>
    <phoneticPr fontId="37"/>
  </si>
  <si>
    <t>NMF新宿南口ビル</t>
    <rPh sb="3" eb="5">
      <t>シンジュク</t>
    </rPh>
    <rPh sb="5" eb="7">
      <t>ミナミグチ</t>
    </rPh>
    <phoneticPr fontId="37"/>
  </si>
  <si>
    <t>野村不動産パートナーズ株式会社</t>
    <phoneticPr fontId="37"/>
  </si>
  <si>
    <t>NMF渋谷公園通りビル</t>
    <rPh sb="3" eb="5">
      <t>シブヤ</t>
    </rPh>
    <rPh sb="5" eb="7">
      <t>コウエン</t>
    </rPh>
    <rPh sb="7" eb="8">
      <t>ドオ</t>
    </rPh>
    <phoneticPr fontId="0"/>
  </si>
  <si>
    <t>東京都渋谷区宇田川町20番17号</t>
    <phoneticPr fontId="24"/>
  </si>
  <si>
    <t>セコムメディカルビル</t>
    <phoneticPr fontId="37"/>
  </si>
  <si>
    <t>東京都千代田区二番町7番地7</t>
    <phoneticPr fontId="24"/>
  </si>
  <si>
    <t>NMF芝ビル</t>
    <rPh sb="3" eb="4">
      <t>シバ</t>
    </rPh>
    <phoneticPr fontId="37"/>
  </si>
  <si>
    <t>シービーアールイー株式会社</t>
    <phoneticPr fontId="37"/>
  </si>
  <si>
    <t>東京都新宿区西新宿一丁目13番12号</t>
    <phoneticPr fontId="24"/>
  </si>
  <si>
    <t>東京都渋谷区道玄坂二丁目16番4号</t>
    <phoneticPr fontId="24"/>
  </si>
  <si>
    <t>東京都千代田区岩本町三丁目1番2号</t>
    <phoneticPr fontId="24"/>
  </si>
  <si>
    <t>NMF駿河台ビル</t>
    <rPh sb="3" eb="6">
      <t>スルガダイ</t>
    </rPh>
    <phoneticPr fontId="37"/>
  </si>
  <si>
    <t>PMO日本橋本町</t>
    <phoneticPr fontId="37"/>
  </si>
  <si>
    <t>東京都中央区日本橋本町四丁目12番20号</t>
    <phoneticPr fontId="24"/>
  </si>
  <si>
    <t>東京都中央区日本橋茅場町三丁目11番10号</t>
    <phoneticPr fontId="24"/>
  </si>
  <si>
    <t>NMF五反田駅前ビル</t>
    <rPh sb="3" eb="6">
      <t>ゴタンダ</t>
    </rPh>
    <rPh sb="6" eb="8">
      <t>エキマエ</t>
    </rPh>
    <phoneticPr fontId="37"/>
  </si>
  <si>
    <t>株式会社ザイマックスアルファ</t>
    <phoneticPr fontId="37"/>
  </si>
  <si>
    <t>野村不動産東日本橋ビル</t>
    <phoneticPr fontId="0"/>
  </si>
  <si>
    <t>東京都中央区東日本橋一丁目1番7号</t>
    <phoneticPr fontId="24"/>
  </si>
  <si>
    <t>東京都千代田区岩本町三丁目11番6号</t>
    <phoneticPr fontId="24"/>
  </si>
  <si>
    <t>-</t>
    <phoneticPr fontId="29"/>
  </si>
  <si>
    <t>東京都中央区八丁堀二丁目21番6号</t>
    <phoneticPr fontId="24"/>
  </si>
  <si>
    <t>NMF神田岩本町ビル</t>
    <rPh sb="3" eb="5">
      <t>カンダ</t>
    </rPh>
    <rPh sb="5" eb="8">
      <t>イワモトチョウ</t>
    </rPh>
    <phoneticPr fontId="37"/>
  </si>
  <si>
    <t>東京都千代田区岩本町三丁目8番16号</t>
    <phoneticPr fontId="24"/>
  </si>
  <si>
    <t>NMF高輪ビル</t>
    <rPh sb="3" eb="5">
      <t>タカナワ</t>
    </rPh>
    <phoneticPr fontId="0"/>
  </si>
  <si>
    <t>東京都品川区東五反田二丁目20番4号</t>
    <phoneticPr fontId="24"/>
  </si>
  <si>
    <t>東京都中央区八丁堀三丁目22番13号</t>
    <phoneticPr fontId="24"/>
  </si>
  <si>
    <t>東京都中央区日本橋大伝馬町6番8号</t>
    <phoneticPr fontId="24"/>
  </si>
  <si>
    <t>東京都中央区東日本橋二丁目15番4号</t>
    <phoneticPr fontId="24"/>
  </si>
  <si>
    <t>野村不動産上野ビル</t>
    <phoneticPr fontId="0"/>
  </si>
  <si>
    <t>東京都台東区東上野一丁目14番4号</t>
    <phoneticPr fontId="24"/>
  </si>
  <si>
    <t>NOFテクノポートカマタセンタービル</t>
    <phoneticPr fontId="37"/>
  </si>
  <si>
    <t>東京都大田区南蒲田二丁目16番1号</t>
    <phoneticPr fontId="24"/>
  </si>
  <si>
    <t>東京都文京区本郷三丁目14番7号</t>
    <phoneticPr fontId="24"/>
  </si>
  <si>
    <t>クリスタルパークビル</t>
    <phoneticPr fontId="37"/>
  </si>
  <si>
    <t>東京都武蔵野市御殿山一丁目1番3号</t>
    <phoneticPr fontId="24"/>
  </si>
  <si>
    <t>株式会社第一ビルディング</t>
    <phoneticPr fontId="37"/>
  </si>
  <si>
    <t>NMF吉祥寺本町ビル</t>
    <rPh sb="3" eb="6">
      <t>キチジョウジ</t>
    </rPh>
    <phoneticPr fontId="37"/>
  </si>
  <si>
    <t>東京都武蔵野市吉祥寺本町一丁目10番31号</t>
    <phoneticPr fontId="24"/>
  </si>
  <si>
    <t>東京都立川市曙町二丁目36番2号</t>
    <phoneticPr fontId="24"/>
  </si>
  <si>
    <t>NMF川崎東口ビル</t>
    <rPh sb="3" eb="5">
      <t>カワサキ</t>
    </rPh>
    <rPh sb="5" eb="7">
      <t>ヒガシグチ</t>
    </rPh>
    <phoneticPr fontId="0"/>
  </si>
  <si>
    <t>神奈川県川崎市川崎区駅前本町3番地1</t>
    <phoneticPr fontId="24"/>
  </si>
  <si>
    <t>NMF横浜西口ビル</t>
    <rPh sb="3" eb="5">
      <t>ヨコハマ</t>
    </rPh>
    <rPh sb="5" eb="7">
      <t>ニシグチ</t>
    </rPh>
    <phoneticPr fontId="37"/>
  </si>
  <si>
    <t>神奈川県横浜市西区北幸一丁目11番11号</t>
    <phoneticPr fontId="24"/>
  </si>
  <si>
    <t>NMF新横浜ビル</t>
    <phoneticPr fontId="0"/>
  </si>
  <si>
    <t>神奈川県横浜市港北区新横浜二丁目15番16号</t>
    <phoneticPr fontId="24"/>
  </si>
  <si>
    <t>東京都港区芝五丁目7番1号</t>
    <rPh sb="0" eb="3">
      <t>トウキョウト</t>
    </rPh>
    <rPh sb="3" eb="5">
      <t>ミナトク</t>
    </rPh>
    <rPh sb="5" eb="6">
      <t>シバ</t>
    </rPh>
    <phoneticPr fontId="2"/>
  </si>
  <si>
    <t>東京都中央区晴海一丁目8番11号</t>
    <rPh sb="0" eb="3">
      <t>トウキョウト</t>
    </rPh>
    <rPh sb="3" eb="6">
      <t>チュウオウク</t>
    </rPh>
    <rPh sb="6" eb="8">
      <t>ハルミ</t>
    </rPh>
    <rPh sb="8" eb="11">
      <t>イッチョウメ</t>
    </rPh>
    <rPh sb="12" eb="13">
      <t>バン</t>
    </rPh>
    <rPh sb="15" eb="16">
      <t>ゴウ</t>
    </rPh>
    <phoneticPr fontId="2"/>
  </si>
  <si>
    <t>東京都港区赤坂八丁目1番22号</t>
    <rPh sb="7" eb="8">
      <t>ハチ</t>
    </rPh>
    <phoneticPr fontId="2"/>
  </si>
  <si>
    <t>王子不動産株式会社</t>
    <rPh sb="0" eb="2">
      <t>オウジ</t>
    </rPh>
    <rPh sb="2" eb="5">
      <t>フドウサン</t>
    </rPh>
    <rPh sb="5" eb="7">
      <t>カブシキ</t>
    </rPh>
    <rPh sb="7" eb="9">
      <t>カイシャ</t>
    </rPh>
    <phoneticPr fontId="2"/>
  </si>
  <si>
    <t>東京都千代田区神田錦町三丁目11番1号</t>
    <phoneticPr fontId="2"/>
  </si>
  <si>
    <t>東京都中央区晴海一丁目8番12号</t>
    <rPh sb="0" eb="3">
      <t>トウキョウト</t>
    </rPh>
    <rPh sb="3" eb="6">
      <t>チュウオウク</t>
    </rPh>
    <rPh sb="6" eb="8">
      <t>ハルミ</t>
    </rPh>
    <rPh sb="8" eb="11">
      <t>イッチョウメ</t>
    </rPh>
    <rPh sb="12" eb="13">
      <t>バン</t>
    </rPh>
    <rPh sb="15" eb="16">
      <t>ゴウ</t>
    </rPh>
    <phoneticPr fontId="2"/>
  </si>
  <si>
    <t>東京都中央区新川一丁目17番24号</t>
    <rPh sb="0" eb="3">
      <t>トウキョウト</t>
    </rPh>
    <rPh sb="3" eb="6">
      <t>チュウオウク</t>
    </rPh>
    <rPh sb="6" eb="8">
      <t>シンカワ</t>
    </rPh>
    <rPh sb="8" eb="11">
      <t>イッチョウメ</t>
    </rPh>
    <rPh sb="13" eb="14">
      <t>バン</t>
    </rPh>
    <rPh sb="16" eb="17">
      <t>ゴウ</t>
    </rPh>
    <phoneticPr fontId="2"/>
  </si>
  <si>
    <t>東京都新宿区富久町10番5号</t>
    <rPh sb="13" eb="14">
      <t>ゴウ</t>
    </rPh>
    <phoneticPr fontId="2"/>
  </si>
  <si>
    <t>イースト不動産株式会社</t>
    <rPh sb="4" eb="7">
      <t>フドウサン</t>
    </rPh>
    <rPh sb="7" eb="9">
      <t>カブシキ</t>
    </rPh>
    <rPh sb="9" eb="11">
      <t>ガイシャ</t>
    </rPh>
    <phoneticPr fontId="2"/>
  </si>
  <si>
    <t>東京都港区芝三丁目5番5号</t>
    <phoneticPr fontId="2"/>
  </si>
  <si>
    <t>東京都中央区銀座四丁目9番8号</t>
    <rPh sb="8" eb="9">
      <t>ヨン</t>
    </rPh>
    <phoneticPr fontId="2"/>
  </si>
  <si>
    <t>東京都立川市曙町二丁目34番7号</t>
    <phoneticPr fontId="2"/>
  </si>
  <si>
    <t>新日鉄興和不動産株式会社</t>
    <rPh sb="0" eb="3">
      <t>シンニッテツ</t>
    </rPh>
    <rPh sb="3" eb="5">
      <t>コウワ</t>
    </rPh>
    <rPh sb="5" eb="8">
      <t>フドウサン</t>
    </rPh>
    <rPh sb="8" eb="10">
      <t>カブシキ</t>
    </rPh>
    <rPh sb="10" eb="12">
      <t>カイシャ</t>
    </rPh>
    <phoneticPr fontId="2"/>
  </si>
  <si>
    <t>北海道札幌市中央区北一条西四丁目2番地2</t>
    <phoneticPr fontId="24"/>
  </si>
  <si>
    <t>野村不動産札幌ビル</t>
    <phoneticPr fontId="37"/>
  </si>
  <si>
    <t>北海道札幌市北区北七条西二丁目15番地1</t>
    <phoneticPr fontId="24"/>
  </si>
  <si>
    <t>NMF仙台青葉通りビル</t>
    <rPh sb="3" eb="5">
      <t>センダイ</t>
    </rPh>
    <rPh sb="5" eb="7">
      <t>アオバ</t>
    </rPh>
    <rPh sb="7" eb="8">
      <t>ドオ</t>
    </rPh>
    <phoneticPr fontId="37"/>
  </si>
  <si>
    <t>宮城県仙台市青葉区一番町二丁目1番2号</t>
    <phoneticPr fontId="24"/>
  </si>
  <si>
    <t>栃木県宇都宮市馬場通り二丁目1番1号</t>
    <phoneticPr fontId="24"/>
  </si>
  <si>
    <t>NMF名古屋伏見ビル</t>
    <rPh sb="3" eb="6">
      <t>ナゴヤ</t>
    </rPh>
    <rPh sb="6" eb="8">
      <t>フシミ</t>
    </rPh>
    <phoneticPr fontId="0"/>
  </si>
  <si>
    <t>愛知県名古屋市中区錦二丁目9番27号</t>
    <phoneticPr fontId="24"/>
  </si>
  <si>
    <t>NMF名古屋柳橋ビル</t>
    <rPh sb="3" eb="6">
      <t>ナゴヤ</t>
    </rPh>
    <rPh sb="6" eb="8">
      <t>ヤナギバシ</t>
    </rPh>
    <phoneticPr fontId="37"/>
  </si>
  <si>
    <t>愛知県名古屋市中村区名駅南一丁目16番28号</t>
    <phoneticPr fontId="24"/>
  </si>
  <si>
    <t>京都府京都市下京区塩小路通堀川東入南不動堂町801番地</t>
    <phoneticPr fontId="24"/>
  </si>
  <si>
    <t>大阪府大阪市淀川区西宮原二丁目1番3号</t>
    <phoneticPr fontId="24"/>
  </si>
  <si>
    <t>株式会社ザイマックス関西</t>
    <phoneticPr fontId="37"/>
  </si>
  <si>
    <t>2.94</t>
  </si>
  <si>
    <t>大阪府大阪市中央区安土町一丁目8番15号</t>
    <phoneticPr fontId="24"/>
  </si>
  <si>
    <t>野村不動産株式会社</t>
    <phoneticPr fontId="29"/>
  </si>
  <si>
    <t>9.15</t>
  </si>
  <si>
    <t>大阪府大阪市北区梅田二丁目1番22</t>
    <phoneticPr fontId="24"/>
  </si>
  <si>
    <t>大阪府大阪市西区阿波座一丁目4番4号</t>
    <phoneticPr fontId="24"/>
  </si>
  <si>
    <t>広島県広島市中区立町2番23号</t>
    <phoneticPr fontId="24"/>
  </si>
  <si>
    <t>NMF博多駅前ビル</t>
    <rPh sb="3" eb="5">
      <t>ハカタ</t>
    </rPh>
    <rPh sb="5" eb="7">
      <t>エキマエ</t>
    </rPh>
    <phoneticPr fontId="0"/>
  </si>
  <si>
    <t>福岡県福岡市博多区博多駅前一丁目15番20号</t>
    <phoneticPr fontId="24"/>
  </si>
  <si>
    <t>株式会社ザイマックス九州</t>
    <phoneticPr fontId="37"/>
  </si>
  <si>
    <t>NMF天神南ビル</t>
    <phoneticPr fontId="37"/>
  </si>
  <si>
    <t>福岡県福岡市中央区渡辺通三丁目6番15号</t>
    <phoneticPr fontId="24"/>
  </si>
  <si>
    <t>Morisia 津田沼</t>
    <phoneticPr fontId="0"/>
  </si>
  <si>
    <t>千葉県習志野市谷津一丁目16番1号</t>
    <phoneticPr fontId="24"/>
  </si>
  <si>
    <t>株式会社ジオ・アカマツ</t>
    <phoneticPr fontId="37"/>
  </si>
  <si>
    <t>低層商業棟、レストラン棟、事務所棟：1978年10月
駐車場棟：1987年11月</t>
    <phoneticPr fontId="24"/>
  </si>
  <si>
    <t>4.70</t>
  </si>
  <si>
    <t>横須賀モアーズシティ</t>
    <phoneticPr fontId="37"/>
  </si>
  <si>
    <t>神奈川県横須賀市若松町二丁目30番地2</t>
    <phoneticPr fontId="24"/>
  </si>
  <si>
    <t>6.89</t>
  </si>
  <si>
    <t>Recipe SHIMOKITA</t>
    <phoneticPr fontId="23"/>
  </si>
  <si>
    <t>川崎モアーズ</t>
    <phoneticPr fontId="37"/>
  </si>
  <si>
    <t>神奈川県川崎市川崎区駅前本町7番地1</t>
    <phoneticPr fontId="24"/>
  </si>
  <si>
    <t>EQUINIA新宿</t>
    <phoneticPr fontId="23"/>
  </si>
  <si>
    <t>EQUINIA池袋</t>
    <phoneticPr fontId="37"/>
  </si>
  <si>
    <t>東京都豊島区西池袋一丁目17番10号</t>
    <phoneticPr fontId="24"/>
  </si>
  <si>
    <t>covirna machida</t>
    <phoneticPr fontId="23"/>
  </si>
  <si>
    <t>ニトリ幕張店</t>
    <phoneticPr fontId="37"/>
  </si>
  <si>
    <t>千葉県千葉市美浜区幕張西四丁目1番15号</t>
    <phoneticPr fontId="24"/>
  </si>
  <si>
    <t>コナミスポーツクラブ府中</t>
    <phoneticPr fontId="23"/>
  </si>
  <si>
    <t>FESTA SQUARE</t>
    <phoneticPr fontId="37"/>
  </si>
  <si>
    <t>埼玉県さいたま市岩槻区西町二丁目5番1号</t>
    <phoneticPr fontId="24"/>
  </si>
  <si>
    <t>GEMS渋谷</t>
    <phoneticPr fontId="23"/>
  </si>
  <si>
    <t>駿台あざみ野校</t>
    <phoneticPr fontId="37"/>
  </si>
  <si>
    <t>神奈川県横浜市青葉区あざみ野一丁目4番地13</t>
    <phoneticPr fontId="24"/>
  </si>
  <si>
    <t>EQUINIA青葉台</t>
    <phoneticPr fontId="23"/>
  </si>
  <si>
    <t>メガロス神奈川店</t>
    <phoneticPr fontId="37"/>
  </si>
  <si>
    <t>神奈川県横浜市神奈川区入江一丁目31番11号</t>
    <phoneticPr fontId="24"/>
  </si>
  <si>
    <t>三菱自動車　目黒店</t>
    <phoneticPr fontId="23"/>
  </si>
  <si>
    <t>三菱自動車　調布店</t>
    <phoneticPr fontId="37"/>
  </si>
  <si>
    <t>東京都調布市富士見町二丁目12番地2</t>
    <rPh sb="16" eb="17">
      <t>チ</t>
    </rPh>
    <phoneticPr fontId="24"/>
  </si>
  <si>
    <t>三菱自動車　渋谷店</t>
    <phoneticPr fontId="23"/>
  </si>
  <si>
    <t>東京都渋谷区富ヶ谷二丁目20番9号</t>
    <phoneticPr fontId="24"/>
  </si>
  <si>
    <t>三菱自動車　練馬店</t>
    <phoneticPr fontId="37"/>
  </si>
  <si>
    <t>東京都練馬区豊玉北二丁目4番8号</t>
    <phoneticPr fontId="24"/>
  </si>
  <si>
    <t>三菱自動車　川崎店</t>
    <phoneticPr fontId="23"/>
  </si>
  <si>
    <t>神奈川県川崎市幸区下平間329番地1</t>
    <phoneticPr fontId="24"/>
  </si>
  <si>
    <t>三菱自動車　高井戸店</t>
    <phoneticPr fontId="37"/>
  </si>
  <si>
    <t>東京都杉並区高井戸東四丁目1番6号</t>
    <phoneticPr fontId="24"/>
  </si>
  <si>
    <t>三菱自動車　葛飾店</t>
    <phoneticPr fontId="23"/>
  </si>
  <si>
    <t>東京都葛飾区金町一丁目7番5号</t>
    <phoneticPr fontId="24"/>
  </si>
  <si>
    <t>三菱自動車　東久留米店</t>
    <phoneticPr fontId="37"/>
  </si>
  <si>
    <t>東京都東久留米市前沢五丁目32番22号</t>
    <phoneticPr fontId="24"/>
  </si>
  <si>
    <t>三菱自動車　世田谷店</t>
    <phoneticPr fontId="23"/>
  </si>
  <si>
    <t>東京都世田谷区上用賀六丁目5番2号</t>
    <phoneticPr fontId="24"/>
  </si>
  <si>
    <t>三菱自動車　杉並店</t>
    <phoneticPr fontId="37"/>
  </si>
  <si>
    <t>東京都杉並区本天沼二丁目42番8号</t>
    <phoneticPr fontId="24"/>
  </si>
  <si>
    <t>三菱自動車　関町店</t>
    <phoneticPr fontId="23"/>
  </si>
  <si>
    <t>東京都練馬区関町南四丁目5番26号</t>
    <phoneticPr fontId="24"/>
  </si>
  <si>
    <t>三菱自動車　東大和店</t>
    <phoneticPr fontId="37"/>
  </si>
  <si>
    <t>東京都東大和市狭山五丁目1624番地2</t>
    <phoneticPr fontId="24"/>
  </si>
  <si>
    <t>三菱自動車　元住吉店</t>
    <phoneticPr fontId="23"/>
  </si>
  <si>
    <t>神奈川県川崎市高津区明津10番地1</t>
    <phoneticPr fontId="24"/>
  </si>
  <si>
    <t>三菱自動車　川越店</t>
    <phoneticPr fontId="37"/>
  </si>
  <si>
    <t>埼玉県川越市神明町12番地5</t>
    <phoneticPr fontId="24"/>
  </si>
  <si>
    <t>三菱自動車　江戸川店</t>
    <phoneticPr fontId="23"/>
  </si>
  <si>
    <t>東京都江戸川区中央二丁目21番6号</t>
    <phoneticPr fontId="24"/>
  </si>
  <si>
    <t>三菱自動車　狭山店</t>
    <phoneticPr fontId="37"/>
  </si>
  <si>
    <t>埼玉県狭山市笹井三丁目1番25号</t>
    <phoneticPr fontId="24"/>
  </si>
  <si>
    <t>野村不動産吉祥寺ビル</t>
    <phoneticPr fontId="23"/>
  </si>
  <si>
    <t xml:space="preserve">東京都武蔵野市吉祥寺本町二丁目2番17号 </t>
    <phoneticPr fontId="24"/>
  </si>
  <si>
    <t>3.06</t>
  </si>
  <si>
    <t>GEMS市ヶ谷</t>
    <phoneticPr fontId="37"/>
  </si>
  <si>
    <t>東京都千代田区六番町4番地3</t>
    <phoneticPr fontId="24"/>
  </si>
  <si>
    <t>2.61</t>
  </si>
  <si>
    <t>王子不動産株式会社</t>
    <phoneticPr fontId="2"/>
  </si>
  <si>
    <t>2006年3 月1 日</t>
    <phoneticPr fontId="2"/>
  </si>
  <si>
    <t>埼玉県さいたま市南区別所七丁目3番1号</t>
    <phoneticPr fontId="2"/>
  </si>
  <si>
    <t>株式会社ジオ・アカマツ
東京建物株式会社</t>
    <rPh sb="12" eb="14">
      <t>トウキョウ</t>
    </rPh>
    <rPh sb="14" eb="16">
      <t>タテモノ</t>
    </rPh>
    <rPh sb="16" eb="20">
      <t>カブシキガイシャ</t>
    </rPh>
    <phoneticPr fontId="37"/>
  </si>
  <si>
    <t>千葉県習志野市東習志野七丁目3番1号</t>
    <phoneticPr fontId="2"/>
  </si>
  <si>
    <t>大阪府大阪市此花区島屋六丁目2番61号</t>
    <phoneticPr fontId="24"/>
  </si>
  <si>
    <t>4.42</t>
  </si>
  <si>
    <t>イズミヤ千里丘店</t>
    <phoneticPr fontId="37"/>
  </si>
  <si>
    <t>大阪府吹田市山田南1番1号</t>
    <phoneticPr fontId="24"/>
  </si>
  <si>
    <t>別棟：1999年７月
本棟：2000年６月</t>
    <phoneticPr fontId="24"/>
  </si>
  <si>
    <t>5.43</t>
  </si>
  <si>
    <t>Merad 大和田</t>
    <phoneticPr fontId="23"/>
  </si>
  <si>
    <t>店舗：1994年９月
物流：2000年７月</t>
    <phoneticPr fontId="24"/>
  </si>
  <si>
    <t>3.33</t>
  </si>
  <si>
    <t>イズミヤ八尾店</t>
    <phoneticPr fontId="37"/>
  </si>
  <si>
    <t>大阪府八尾市沼一丁目1番地1</t>
    <phoneticPr fontId="24"/>
  </si>
  <si>
    <t>新築: 2003年７月
増築: 2012年４月</t>
    <phoneticPr fontId="24"/>
  </si>
  <si>
    <t>3.97</t>
  </si>
  <si>
    <t>イズミヤ小林店</t>
    <phoneticPr fontId="23"/>
  </si>
  <si>
    <t>兵庫県宝塚市小林五丁目5番47号</t>
    <phoneticPr fontId="24"/>
  </si>
  <si>
    <t>新築：1973年９月
増築：1977年10月
増築：2001年１月</t>
    <phoneticPr fontId="24"/>
  </si>
  <si>
    <t>3.89</t>
  </si>
  <si>
    <t>一番町stear</t>
    <phoneticPr fontId="37"/>
  </si>
  <si>
    <t>宮城県仙台市青葉区一番町三丁目8番8号</t>
    <phoneticPr fontId="24"/>
  </si>
  <si>
    <t>2.42</t>
  </si>
  <si>
    <t>EQUINIA青葉通り</t>
    <phoneticPr fontId="37"/>
  </si>
  <si>
    <t>宮城県仙台市青葉区中央三丁目1番22号</t>
    <phoneticPr fontId="24"/>
  </si>
  <si>
    <t>1.57</t>
  </si>
  <si>
    <t>Rt-S-008</t>
    <phoneticPr fontId="24"/>
  </si>
  <si>
    <t>宮城県仙台市青葉区中央二丁目７番28号</t>
    <phoneticPr fontId="2"/>
  </si>
  <si>
    <t>新築：1980年１月
増築：2005年7月</t>
    <rPh sb="0" eb="2">
      <t>シンチク</t>
    </rPh>
    <rPh sb="11" eb="13">
      <t>ゾウチク</t>
    </rPh>
    <phoneticPr fontId="2"/>
  </si>
  <si>
    <t>Landport浦安</t>
    <phoneticPr fontId="24"/>
  </si>
  <si>
    <t>野村不動産株式会社
野村不動産パートナーズ株式会社</t>
    <phoneticPr fontId="24"/>
  </si>
  <si>
    <t>4.16</t>
  </si>
  <si>
    <t>Landport板橋</t>
    <phoneticPr fontId="23"/>
  </si>
  <si>
    <t>東京都板橋区舟渡四丁目8番1号</t>
    <phoneticPr fontId="24"/>
  </si>
  <si>
    <t>野村不動産株式会社
野村不動産パートナーズ株式会社</t>
    <phoneticPr fontId="37"/>
  </si>
  <si>
    <t>6.42</t>
  </si>
  <si>
    <t>Landport川越</t>
    <phoneticPr fontId="23"/>
  </si>
  <si>
    <t>3.73</t>
  </si>
  <si>
    <t>Landport厚木</t>
    <phoneticPr fontId="23"/>
  </si>
  <si>
    <t>神奈川県厚木市緑ヶ丘五丁目1番1号</t>
    <phoneticPr fontId="24"/>
  </si>
  <si>
    <t>6.15</t>
  </si>
  <si>
    <t>相模原田名ロジスティクスセンター</t>
    <phoneticPr fontId="24"/>
  </si>
  <si>
    <t>4.32</t>
  </si>
  <si>
    <t>神奈川県相模原市南区大野台二丁目32番1号</t>
    <phoneticPr fontId="24"/>
  </si>
  <si>
    <t>7.30</t>
  </si>
  <si>
    <t>Landport八王子</t>
    <phoneticPr fontId="23"/>
  </si>
  <si>
    <t>Landport春日部</t>
    <phoneticPr fontId="23"/>
  </si>
  <si>
    <t>埼玉県春日部市南栄町3番地</t>
    <phoneticPr fontId="24"/>
  </si>
  <si>
    <t>船橋ロジスティクスセンター</t>
    <phoneticPr fontId="24"/>
  </si>
  <si>
    <t>厚木南ロジスティクスセンターB棟</t>
    <phoneticPr fontId="23"/>
  </si>
  <si>
    <t>神奈川県厚木市上落合字平川276番地11</t>
    <phoneticPr fontId="24"/>
  </si>
  <si>
    <t>羽生ロジスティクスセンター</t>
    <phoneticPr fontId="23"/>
  </si>
  <si>
    <t>川口ロジスティクスセンターB棟</t>
    <phoneticPr fontId="23"/>
  </si>
  <si>
    <t>埼玉県川口市領家五丁目3番1号</t>
    <phoneticPr fontId="24"/>
  </si>
  <si>
    <t xml:space="preserve">川口ロジスティクスセンターA棟 </t>
    <phoneticPr fontId="24"/>
  </si>
  <si>
    <t>厚木南ロジスティクスセンターA棟</t>
    <phoneticPr fontId="23"/>
  </si>
  <si>
    <t>神奈川県厚木市上落合字平川276番地1</t>
    <phoneticPr fontId="24"/>
  </si>
  <si>
    <t>川口領家ロジスティクスセンター</t>
    <phoneticPr fontId="23"/>
  </si>
  <si>
    <t>千葉県柏市若白毛1040番1</t>
    <phoneticPr fontId="2"/>
  </si>
  <si>
    <t>太田新田ロジスティクスセンター</t>
    <phoneticPr fontId="23"/>
  </si>
  <si>
    <t>群馬県太田市新田嘉祢町150番地2</t>
    <phoneticPr fontId="24"/>
  </si>
  <si>
    <t>太田東新町ロジスティクスセンター</t>
    <phoneticPr fontId="24"/>
  </si>
  <si>
    <t>太田清原ロジスティクスセンター</t>
    <phoneticPr fontId="23"/>
  </si>
  <si>
    <t>群馬県太田市清原町10番地1</t>
    <phoneticPr fontId="24"/>
  </si>
  <si>
    <t>千代田町ロジスティクスセンター</t>
    <phoneticPr fontId="23"/>
  </si>
  <si>
    <t>Lg-S-005</t>
    <phoneticPr fontId="24"/>
  </si>
  <si>
    <t>4.72</t>
  </si>
  <si>
    <t>プラウドフラット白金高輪</t>
    <phoneticPr fontId="23"/>
  </si>
  <si>
    <t>プラウドフラット代々木上原</t>
    <phoneticPr fontId="23"/>
  </si>
  <si>
    <t>東京都渋谷区上原三丁目25番7号</t>
    <phoneticPr fontId="24"/>
  </si>
  <si>
    <t>プラウドフラット初台</t>
    <phoneticPr fontId="24"/>
  </si>
  <si>
    <t>東京都渋谷区初台二丁目19番15号</t>
    <phoneticPr fontId="24"/>
  </si>
  <si>
    <t>プラウドフラット渋谷桜丘</t>
    <phoneticPr fontId="23"/>
  </si>
  <si>
    <t>東京都渋谷区桜丘町21番8号</t>
    <phoneticPr fontId="24"/>
  </si>
  <si>
    <t>プラウドフラット学芸大学</t>
    <phoneticPr fontId="24"/>
  </si>
  <si>
    <t>東京都目黒区目黒本町二丁目21番20号</t>
    <phoneticPr fontId="24"/>
  </si>
  <si>
    <t>プラウドフラット目黒行人坂</t>
    <phoneticPr fontId="23"/>
  </si>
  <si>
    <t>東京都目黒区下目黒一丁目4番18号</t>
    <phoneticPr fontId="24"/>
  </si>
  <si>
    <t>プラウドフラット隅田リバーサイド</t>
    <phoneticPr fontId="24"/>
  </si>
  <si>
    <t>東京都中央区新川一丁目31番7号</t>
    <phoneticPr fontId="24"/>
  </si>
  <si>
    <t>プラウドフラット神楽坂</t>
    <phoneticPr fontId="23"/>
  </si>
  <si>
    <t>東京都新宿区東五軒町1番11号</t>
    <phoneticPr fontId="24"/>
  </si>
  <si>
    <t>プラウドフラット早稲田</t>
    <phoneticPr fontId="23"/>
  </si>
  <si>
    <t>東京都新宿区早稲田鶴巻町521番地9他5筆</t>
    <phoneticPr fontId="24"/>
  </si>
  <si>
    <t>プラウドフラット新宿河田町</t>
    <phoneticPr fontId="23"/>
  </si>
  <si>
    <t>東京都新宿区河田町3番29号</t>
    <phoneticPr fontId="24"/>
  </si>
  <si>
    <t>プラウドフラット三軒茶屋</t>
    <phoneticPr fontId="24"/>
  </si>
  <si>
    <t>東京都世田谷区太子堂一丁目4番25号</t>
    <phoneticPr fontId="24"/>
  </si>
  <si>
    <t>プラウドフラット蒲田</t>
    <phoneticPr fontId="23"/>
  </si>
  <si>
    <t>東京都大田区蒲田四丁目21番4号</t>
    <phoneticPr fontId="24"/>
  </si>
  <si>
    <t>プラウドフラット蒲田Ⅱ</t>
    <phoneticPr fontId="24"/>
  </si>
  <si>
    <t>東京都大田区蒲田四丁目25番5号</t>
    <phoneticPr fontId="24"/>
  </si>
  <si>
    <t>プラウドフラット新大塚</t>
    <phoneticPr fontId="23"/>
  </si>
  <si>
    <t>東京都豊島区南大塚三丁目12番10号</t>
    <phoneticPr fontId="24"/>
  </si>
  <si>
    <t>プラウドフラット清澄白河</t>
    <phoneticPr fontId="24"/>
  </si>
  <si>
    <t>東京都江東区高橋2番3号</t>
    <phoneticPr fontId="24"/>
  </si>
  <si>
    <t>プラウドフラット門前仲町Ⅱ</t>
    <phoneticPr fontId="23"/>
  </si>
  <si>
    <t>東京都江東区古石場二丁目6番9号</t>
    <phoneticPr fontId="24"/>
  </si>
  <si>
    <t>プラウドフラット門前仲町Ⅰ</t>
    <phoneticPr fontId="23"/>
  </si>
  <si>
    <t>プラウドフラット富士見台</t>
    <phoneticPr fontId="23"/>
  </si>
  <si>
    <t>東京都練馬区貫井三丁目8番4号</t>
    <phoneticPr fontId="24"/>
  </si>
  <si>
    <t>プラウドフラット浅草駒形</t>
    <phoneticPr fontId="24"/>
  </si>
  <si>
    <t>東京都台東区駒形一丁目10番6号</t>
    <phoneticPr fontId="24"/>
  </si>
  <si>
    <t>プラウドフラット横浜</t>
    <phoneticPr fontId="23"/>
  </si>
  <si>
    <t>神奈川県横浜市神奈川区台町8番地18</t>
    <phoneticPr fontId="24"/>
  </si>
  <si>
    <t>プラウドフラット上大岡</t>
    <phoneticPr fontId="24"/>
  </si>
  <si>
    <t>神奈川県横浜市港南区上大岡西三丁目4番6号</t>
    <phoneticPr fontId="24"/>
  </si>
  <si>
    <t>プラウドフラット鶴見Ⅱ</t>
    <phoneticPr fontId="23"/>
  </si>
  <si>
    <t>神奈川県横浜市鶴見区豊岡町20番16号</t>
    <phoneticPr fontId="24"/>
  </si>
  <si>
    <t>プライムアーバン麻布十番</t>
    <phoneticPr fontId="24"/>
  </si>
  <si>
    <t>東京都港区東麻布二丁目33番9号</t>
    <phoneticPr fontId="24"/>
  </si>
  <si>
    <t>プライムアーバン赤坂</t>
    <phoneticPr fontId="23"/>
  </si>
  <si>
    <t>東京都港区赤坂七丁目6番19号</t>
    <phoneticPr fontId="24"/>
  </si>
  <si>
    <t>プライムアーバン田町</t>
    <phoneticPr fontId="24"/>
  </si>
  <si>
    <t>東京都港区芝浦三丁目6番13号</t>
    <phoneticPr fontId="24"/>
  </si>
  <si>
    <t>プライムアーバン芝浦LOFT</t>
    <phoneticPr fontId="23"/>
  </si>
  <si>
    <t>東京都港区芝浦四丁目5番17号</t>
    <phoneticPr fontId="24"/>
  </si>
  <si>
    <t>プライムアーバン代々木</t>
    <phoneticPr fontId="24"/>
  </si>
  <si>
    <t>東京都渋谷区代々木三丁目51番3号</t>
    <phoneticPr fontId="24"/>
  </si>
  <si>
    <t>プライムアーバン恵比寿Ⅱ</t>
    <phoneticPr fontId="23"/>
  </si>
  <si>
    <t>東京都渋谷区広尾一丁目13番3号</t>
    <phoneticPr fontId="24"/>
  </si>
  <si>
    <t>プライムアーバン番町</t>
    <phoneticPr fontId="24"/>
  </si>
  <si>
    <t>東京都千代田区九段南二丁目9番1号</t>
    <phoneticPr fontId="24"/>
  </si>
  <si>
    <t>プライムアーバン千代田富士見</t>
    <phoneticPr fontId="23"/>
  </si>
  <si>
    <t>東京都千代田区富士見二丁目1番9号</t>
    <phoneticPr fontId="24"/>
  </si>
  <si>
    <t>プライムアーバン飯田橋</t>
    <phoneticPr fontId="23"/>
  </si>
  <si>
    <t>東京都千代田区飯田橋四丁目8番9号、同番11号</t>
    <phoneticPr fontId="24"/>
  </si>
  <si>
    <t>プライムアーバン恵比寿</t>
    <phoneticPr fontId="23"/>
  </si>
  <si>
    <t>東京都目黒区三田一丁目11番11号</t>
    <phoneticPr fontId="24"/>
  </si>
  <si>
    <t>プライムアーバン中目黒</t>
    <phoneticPr fontId="24"/>
  </si>
  <si>
    <t>東京都目黒区上目黒三丁目28番24号</t>
    <phoneticPr fontId="24"/>
  </si>
  <si>
    <t>プライムアーバン学芸大学</t>
    <phoneticPr fontId="23"/>
  </si>
  <si>
    <t>東京都目黒区鷹番二丁目14番14号</t>
    <phoneticPr fontId="24"/>
  </si>
  <si>
    <t>プライムアーバン洗足</t>
    <phoneticPr fontId="24"/>
  </si>
  <si>
    <t>東京都目黒区洗足二丁目20番8号</t>
    <phoneticPr fontId="24"/>
  </si>
  <si>
    <t>プライムアーバン目黒リバーサイド</t>
    <phoneticPr fontId="23"/>
  </si>
  <si>
    <t>東京都目黒区下目黒二丁目10番16号</t>
    <phoneticPr fontId="24"/>
  </si>
  <si>
    <t>プライムアーバン目黒大橋ヒルズ</t>
    <phoneticPr fontId="24"/>
  </si>
  <si>
    <t>東京都目黒区大橋二丁目4番16号</t>
    <phoneticPr fontId="24"/>
  </si>
  <si>
    <t>プライムアーバン目黒青葉台</t>
    <phoneticPr fontId="23"/>
  </si>
  <si>
    <t>東京都目黒区青葉台三丁目18番9号</t>
    <phoneticPr fontId="24"/>
  </si>
  <si>
    <t>プライムアーバン学芸大学Ⅱ</t>
    <phoneticPr fontId="24"/>
  </si>
  <si>
    <t>東京都目黒区鷹番三丁目14番15号</t>
    <phoneticPr fontId="24"/>
  </si>
  <si>
    <t>プライムアーバン中目黒Ⅱ</t>
    <phoneticPr fontId="23"/>
  </si>
  <si>
    <t>東京都目黒区上目黒三丁目1番3号</t>
    <phoneticPr fontId="24"/>
  </si>
  <si>
    <t>プライムアーバン勝どき</t>
    <phoneticPr fontId="23"/>
  </si>
  <si>
    <t>東京都中央区勝どき六丁目5番6号</t>
    <phoneticPr fontId="24"/>
  </si>
  <si>
    <t>プライムアーバン新川</t>
    <phoneticPr fontId="23"/>
  </si>
  <si>
    <t>東京都中央区新川二丁目16番10号</t>
    <phoneticPr fontId="24"/>
  </si>
  <si>
    <t>プライムアーバン日本橋横山町</t>
    <phoneticPr fontId="24"/>
  </si>
  <si>
    <t>東京都中央区日本橋横山町3番4号</t>
    <phoneticPr fontId="24"/>
  </si>
  <si>
    <t>プライムアーバン日本橋浜町</t>
    <phoneticPr fontId="23"/>
  </si>
  <si>
    <t>東京都中央区日本橋浜町二丁目50番8号</t>
    <phoneticPr fontId="24"/>
  </si>
  <si>
    <t>プライムアーバン本郷壱岐坂</t>
    <phoneticPr fontId="24"/>
  </si>
  <si>
    <t>東京都文京区本郷二丁目16番3号</t>
    <phoneticPr fontId="24"/>
  </si>
  <si>
    <t>プライムアーバン白山</t>
    <phoneticPr fontId="23"/>
  </si>
  <si>
    <t>東京都文京区向丘一丁目7番9号</t>
    <phoneticPr fontId="24"/>
  </si>
  <si>
    <t>プライムアーバン四谷外苑東</t>
    <phoneticPr fontId="24"/>
  </si>
  <si>
    <t>東京都新宿区左門町14番地62</t>
    <phoneticPr fontId="24"/>
  </si>
  <si>
    <t>プライムアーバン西新宿Ⅰ</t>
    <phoneticPr fontId="23"/>
  </si>
  <si>
    <t>東京都新宿区北新宿一丁目19番3号</t>
    <phoneticPr fontId="24"/>
  </si>
  <si>
    <t>プライムアーバン西新宿Ⅱ</t>
    <phoneticPr fontId="23"/>
  </si>
  <si>
    <t>東京都新宿区西新宿五丁目6番4号</t>
    <phoneticPr fontId="24"/>
  </si>
  <si>
    <t>プライムアーバン新宿内藤町</t>
    <phoneticPr fontId="23"/>
  </si>
  <si>
    <t>東京都新宿区内藤町1番地55</t>
    <phoneticPr fontId="24"/>
  </si>
  <si>
    <t>プライムアーバン西早稲田</t>
    <phoneticPr fontId="24"/>
  </si>
  <si>
    <t>東京都新宿区西早稲田一丁目13番11号</t>
    <phoneticPr fontId="24"/>
  </si>
  <si>
    <t>プライムアーバン新宿落合</t>
    <phoneticPr fontId="23"/>
  </si>
  <si>
    <t>東京都新宿区北新宿四丁目10番9号</t>
    <phoneticPr fontId="24"/>
  </si>
  <si>
    <t>プライムアーバン目白</t>
    <phoneticPr fontId="24"/>
  </si>
  <si>
    <t>東京都新宿区下落合三丁目22番21号</t>
    <phoneticPr fontId="24"/>
  </si>
  <si>
    <t>プライムアーバン神楽坂</t>
    <phoneticPr fontId="23"/>
  </si>
  <si>
    <t>東京都新宿区山吹町346番地3他2筆</t>
    <phoneticPr fontId="24"/>
  </si>
  <si>
    <t>プライムアーバン三軒茶屋Ⅲ</t>
    <phoneticPr fontId="24"/>
  </si>
  <si>
    <t>東京都世田谷区上馬五丁目38番12号</t>
    <phoneticPr fontId="24"/>
  </si>
  <si>
    <t>プライムアーバン千歳烏山</t>
    <phoneticPr fontId="23"/>
  </si>
  <si>
    <t>東京都世田谷区粕谷三丁目32番16号</t>
    <phoneticPr fontId="24"/>
  </si>
  <si>
    <t>プライムアーバン三軒茶屋</t>
    <phoneticPr fontId="24"/>
  </si>
  <si>
    <t>東京都世田谷区三軒茶屋二丁目41番3号</t>
    <phoneticPr fontId="24"/>
  </si>
  <si>
    <t>プライムアーバン南烏山</t>
    <phoneticPr fontId="23"/>
  </si>
  <si>
    <t>東京都世田谷区南烏山五丁目7番4号</t>
    <phoneticPr fontId="24"/>
  </si>
  <si>
    <t>プライムアーバン烏山ガレリア</t>
    <phoneticPr fontId="24"/>
  </si>
  <si>
    <t>東京都世田谷区南烏山四丁目10番24号</t>
    <phoneticPr fontId="24"/>
  </si>
  <si>
    <t>プライムアーバン烏山コート</t>
    <phoneticPr fontId="23"/>
  </si>
  <si>
    <t>東京都世田谷区南烏山四丁目1番11号</t>
    <phoneticPr fontId="24"/>
  </si>
  <si>
    <t>プライムアーバン千歳船橋</t>
    <phoneticPr fontId="24"/>
  </si>
  <si>
    <t>東京都世田谷区桜丘五丁目40番4号</t>
    <phoneticPr fontId="24"/>
  </si>
  <si>
    <t>プライムアーバン用賀</t>
    <phoneticPr fontId="23"/>
  </si>
  <si>
    <t>東京都世田谷区用賀二丁目27番5号</t>
    <phoneticPr fontId="24"/>
  </si>
  <si>
    <t>プライムアーバン品川西</t>
    <phoneticPr fontId="24"/>
  </si>
  <si>
    <t>東京都品川区豊町六丁目24番13号</t>
    <phoneticPr fontId="24"/>
  </si>
  <si>
    <t>プライムアーバン大崎</t>
    <phoneticPr fontId="23"/>
  </si>
  <si>
    <t>東京都品川区大崎五丁目8番10号</t>
    <phoneticPr fontId="24"/>
  </si>
  <si>
    <t>プライムアーバン大井町Ⅱ</t>
    <phoneticPr fontId="23"/>
  </si>
  <si>
    <t>プライムアーバン雪谷</t>
    <phoneticPr fontId="23"/>
  </si>
  <si>
    <t>東京都大田区北嶺町34番10号</t>
    <phoneticPr fontId="24"/>
  </si>
  <si>
    <t>プライムアーバン大森</t>
    <phoneticPr fontId="24"/>
  </si>
  <si>
    <t>東京都大田区大森北一丁目15番1号</t>
    <phoneticPr fontId="24"/>
  </si>
  <si>
    <t>プライムアーバン田園調布南</t>
    <phoneticPr fontId="23"/>
  </si>
  <si>
    <t>東京都大田区田園調布南12番5号</t>
    <phoneticPr fontId="24"/>
  </si>
  <si>
    <t>東京都大田区上池台一丁目20番18号</t>
    <phoneticPr fontId="24"/>
  </si>
  <si>
    <t>プライムアーバン中野上高田</t>
    <phoneticPr fontId="23"/>
  </si>
  <si>
    <t>東京都中野区上高田四丁目43番3号</t>
    <phoneticPr fontId="24"/>
  </si>
  <si>
    <t>プライムアーバン高井戸</t>
    <phoneticPr fontId="24"/>
  </si>
  <si>
    <t>東京都杉並区高井戸東四丁目10番12号</t>
    <phoneticPr fontId="24"/>
  </si>
  <si>
    <t>プライムアーバン西荻窪</t>
    <phoneticPr fontId="23"/>
  </si>
  <si>
    <t>東京都杉並区西荻南二丁目27番5号</t>
    <phoneticPr fontId="24"/>
  </si>
  <si>
    <t>プライムアーバン西荻窪Ⅱ</t>
    <phoneticPr fontId="23"/>
  </si>
  <si>
    <t>プライムアーバン大塚</t>
    <phoneticPr fontId="23"/>
  </si>
  <si>
    <t>東京都豊島区西巣鴨一丁目3番4号</t>
    <phoneticPr fontId="24"/>
  </si>
  <si>
    <t>プライムアーバン駒込</t>
    <phoneticPr fontId="24"/>
  </si>
  <si>
    <t>東京都豊島区駒込六丁目12番15号</t>
    <phoneticPr fontId="24"/>
  </si>
  <si>
    <t>プライムアーバン池袋</t>
    <phoneticPr fontId="23"/>
  </si>
  <si>
    <t>東京都豊島区池袋二丁目50番4号</t>
    <phoneticPr fontId="24"/>
  </si>
  <si>
    <t>プライムアーバン門前仲町</t>
    <phoneticPr fontId="24"/>
  </si>
  <si>
    <t>東京都江東区門前仲町一丁目5番7号</t>
    <phoneticPr fontId="24"/>
  </si>
  <si>
    <t>プライムアーバン亀戸</t>
    <phoneticPr fontId="23"/>
  </si>
  <si>
    <t>東京都江東区亀戸二丁目38番2号</t>
    <phoneticPr fontId="24"/>
  </si>
  <si>
    <t>プライムアーバン住吉</t>
    <phoneticPr fontId="24"/>
  </si>
  <si>
    <t>東京都江東区扇橋二丁目23番3号</t>
    <phoneticPr fontId="24"/>
  </si>
  <si>
    <t>プライムアーバン向島</t>
    <phoneticPr fontId="23"/>
  </si>
  <si>
    <t>東京都墨田区東向島五丁目19番14号</t>
    <phoneticPr fontId="24"/>
  </si>
  <si>
    <t>プライムアーバン錦糸公園</t>
    <phoneticPr fontId="23"/>
  </si>
  <si>
    <t>プライムアーバン錦糸町</t>
    <phoneticPr fontId="23"/>
  </si>
  <si>
    <t>東京都墨田区江東橋五丁目16番14号</t>
    <phoneticPr fontId="24"/>
  </si>
  <si>
    <t>プライムアーバン平井</t>
    <phoneticPr fontId="24"/>
  </si>
  <si>
    <t>東京都江戸川区平井六丁目23番12号</t>
    <phoneticPr fontId="24"/>
  </si>
  <si>
    <t>プライムアーバン葛西</t>
    <phoneticPr fontId="23"/>
  </si>
  <si>
    <t>東京都江戸川区中葛西六丁目18番5号</t>
    <phoneticPr fontId="24"/>
  </si>
  <si>
    <t>プライムアーバン葛西Ⅱ</t>
    <phoneticPr fontId="24"/>
  </si>
  <si>
    <t>東京都江戸川区東葛西七丁目9番7号</t>
    <phoneticPr fontId="24"/>
  </si>
  <si>
    <t>プライムアーバン葛西イースト</t>
    <phoneticPr fontId="23"/>
  </si>
  <si>
    <t>東京都江戸川区東葛西六丁目16番9号</t>
    <phoneticPr fontId="24"/>
  </si>
  <si>
    <t>プライムアーバン板橋区役所前</t>
    <phoneticPr fontId="24"/>
  </si>
  <si>
    <t>東京都板橋区本町27番13号</t>
    <phoneticPr fontId="24"/>
  </si>
  <si>
    <t>プライムアーバン浅草</t>
    <phoneticPr fontId="23"/>
  </si>
  <si>
    <t>東京都台東区浅草三丁目33番11号</t>
    <phoneticPr fontId="24"/>
  </si>
  <si>
    <t>プライムアーバン町屋サウスコート</t>
    <phoneticPr fontId="23"/>
  </si>
  <si>
    <t>プライムアーバン武蔵小金井</t>
    <phoneticPr fontId="23"/>
  </si>
  <si>
    <t>東京都小金井市中町二丁目11番26号</t>
    <phoneticPr fontId="24"/>
  </si>
  <si>
    <t>プライムアーバン武蔵野ヒルズ</t>
    <phoneticPr fontId="24"/>
  </si>
  <si>
    <t>東京都小金井市梶野町二丁目1番2号（A棟）
東京都小金井市梶野町二丁目1番36号（B棟）</t>
    <phoneticPr fontId="24"/>
  </si>
  <si>
    <t>プライムアーバン小金井本町</t>
    <phoneticPr fontId="23"/>
  </si>
  <si>
    <t>東京都小金井市本町四丁目14番25号</t>
    <phoneticPr fontId="24"/>
  </si>
  <si>
    <t>プライムアーバン久米川</t>
    <phoneticPr fontId="24"/>
  </si>
  <si>
    <t>東京都東村山市栄町一丁目5番地6他2筆</t>
    <phoneticPr fontId="24"/>
  </si>
  <si>
    <t>プライムアーバン武蔵小杉comodo</t>
    <phoneticPr fontId="23"/>
  </si>
  <si>
    <t>神奈川県川崎市中原区新丸子東二丁目902番地1</t>
    <phoneticPr fontId="24"/>
  </si>
  <si>
    <t>プライムアーバン川崎</t>
    <phoneticPr fontId="24"/>
  </si>
  <si>
    <t>神奈川県川崎市川崎区本町一丁目4番地15</t>
    <phoneticPr fontId="24"/>
  </si>
  <si>
    <t>プライムアーバン新百合ヶ丘</t>
    <phoneticPr fontId="23"/>
  </si>
  <si>
    <t>神奈川県川崎市麻生区万福寺三丁目1番17号</t>
    <phoneticPr fontId="24"/>
  </si>
  <si>
    <t>プライムアーバン鶴見寺谷</t>
    <phoneticPr fontId="23"/>
  </si>
  <si>
    <t>神奈川県横浜市鶴見区寺谷一丁目7番10号</t>
    <phoneticPr fontId="24"/>
  </si>
  <si>
    <t>プライムアーバン浦安</t>
    <phoneticPr fontId="23"/>
  </si>
  <si>
    <t>千葉県浦安市当代島三丁目2番13号</t>
    <phoneticPr fontId="24"/>
  </si>
  <si>
    <t>プライムアーバン行徳Ⅰ</t>
    <phoneticPr fontId="24"/>
  </si>
  <si>
    <t>千葉県市川市福栄二丁目4番10号</t>
    <phoneticPr fontId="24"/>
  </si>
  <si>
    <t>プライムアーバン行徳Ⅱ</t>
    <phoneticPr fontId="23"/>
  </si>
  <si>
    <t>千葉県市川市末広一丁目11番5号</t>
    <phoneticPr fontId="24"/>
  </si>
  <si>
    <t>プライムアーバン行徳駅前</t>
    <phoneticPr fontId="24"/>
  </si>
  <si>
    <t>千葉県市川市行徳駅前二丁目26番11号</t>
    <phoneticPr fontId="24"/>
  </si>
  <si>
    <t>プライムアーバン行徳駅前Ⅱ</t>
    <phoneticPr fontId="23"/>
  </si>
  <si>
    <t>千葉県市川市行徳駅前四丁目6番14号</t>
    <phoneticPr fontId="24"/>
  </si>
  <si>
    <t>プライムアーバン行徳Ⅲ</t>
    <phoneticPr fontId="24"/>
  </si>
  <si>
    <t>千葉県市川市福栄一丁目2番8号</t>
    <phoneticPr fontId="24"/>
  </si>
  <si>
    <t>プライムアーバン西船橋</t>
    <phoneticPr fontId="23"/>
  </si>
  <si>
    <t>千葉県船橋市本郷町437番地1、同番地2</t>
    <phoneticPr fontId="24"/>
  </si>
  <si>
    <t>プライムアーバン川口</t>
    <phoneticPr fontId="23"/>
  </si>
  <si>
    <t>埼玉県川口市栄町三丁目1番11号</t>
    <phoneticPr fontId="24"/>
  </si>
  <si>
    <t>プラウドフラット八丁堀</t>
    <phoneticPr fontId="23"/>
  </si>
  <si>
    <t>東京都中央区八丁堀一丁目8番5号</t>
    <phoneticPr fontId="24"/>
  </si>
  <si>
    <t>プラウドフラット板橋本町</t>
    <phoneticPr fontId="24"/>
  </si>
  <si>
    <t>東京都板橋区本町32番9号</t>
    <phoneticPr fontId="24"/>
  </si>
  <si>
    <t>8.06</t>
  </si>
  <si>
    <t>東京都世田谷区深沢二丁目1番2号</t>
    <rPh sb="0" eb="3">
      <t>トウキョウト</t>
    </rPh>
    <rPh sb="13" eb="14">
      <t>バン</t>
    </rPh>
    <rPh sb="15" eb="16">
      <t>ゴウ</t>
    </rPh>
    <phoneticPr fontId="2"/>
  </si>
  <si>
    <t>アール・エー・アセット・マネジメント株式会社</t>
    <phoneticPr fontId="2"/>
  </si>
  <si>
    <t>東京都江東区豊洲四丁目8番8号</t>
    <phoneticPr fontId="2"/>
  </si>
  <si>
    <t>東京都中央区日本橋茅場町三丁目4番1</t>
    <phoneticPr fontId="2"/>
  </si>
  <si>
    <t>東京都世田谷区玉川台一丁目14番12号</t>
    <phoneticPr fontId="2"/>
  </si>
  <si>
    <t>東京都小金井市中町四丁目14番18号</t>
    <phoneticPr fontId="2"/>
  </si>
  <si>
    <t>プラウドフラット五橋</t>
    <phoneticPr fontId="24"/>
  </si>
  <si>
    <t>宮城県仙台市青葉区五橋二丁目5番2号</t>
    <phoneticPr fontId="24"/>
  </si>
  <si>
    <t>プラウドフラット河原町</t>
    <phoneticPr fontId="23"/>
  </si>
  <si>
    <t>宮城県仙台市若林区南小泉字八軒小路2番地10他2筆</t>
    <phoneticPr fontId="24"/>
  </si>
  <si>
    <t>プラウドフラット新大阪</t>
    <phoneticPr fontId="24"/>
  </si>
  <si>
    <t>大阪府大阪市淀川区西中島六丁目11番7号</t>
    <phoneticPr fontId="24"/>
  </si>
  <si>
    <t>プライムアーバン北14条</t>
    <phoneticPr fontId="23"/>
  </si>
  <si>
    <t>北海道札幌市東区北十四条東一丁目2番1号</t>
    <phoneticPr fontId="24"/>
  </si>
  <si>
    <t>プライムアーバン大通公園Ⅰ</t>
    <phoneticPr fontId="23"/>
  </si>
  <si>
    <t>北海道札幌市中央区南一条西九丁目12番地</t>
    <phoneticPr fontId="24"/>
  </si>
  <si>
    <t>プライムアーバン大通公園Ⅱ</t>
    <phoneticPr fontId="23"/>
  </si>
  <si>
    <t>北海道札幌市中央区南一条西九丁目12番地1</t>
    <phoneticPr fontId="24"/>
  </si>
  <si>
    <t>プライムアーバン北11条</t>
    <phoneticPr fontId="24"/>
  </si>
  <si>
    <t>北海道札幌市東区北十一条東一丁目1番3号</t>
    <phoneticPr fontId="24"/>
  </si>
  <si>
    <t>プライムアーバン宮の沢</t>
    <phoneticPr fontId="23"/>
  </si>
  <si>
    <t>北海道札幌市西区発寒六条九丁目10番20号</t>
    <phoneticPr fontId="24"/>
  </si>
  <si>
    <t>プライムアーバン大通東</t>
    <phoneticPr fontId="24"/>
  </si>
  <si>
    <t>北海道札幌市中央区大通東七丁目12番地63</t>
    <phoneticPr fontId="24"/>
  </si>
  <si>
    <t>プライムアーバン知事公館</t>
    <phoneticPr fontId="23"/>
  </si>
  <si>
    <t>北海道札幌市中央区北四条西十七丁目1番地12</t>
    <phoneticPr fontId="24"/>
  </si>
  <si>
    <t>プライムアーバン円山</t>
    <phoneticPr fontId="24"/>
  </si>
  <si>
    <t>北海道札幌市中央区北四条西二十二丁目1番1号</t>
    <phoneticPr fontId="24"/>
  </si>
  <si>
    <t>プライムアーバン北24条</t>
    <phoneticPr fontId="23"/>
  </si>
  <si>
    <t>北海道札幌市東区北二十三条東一丁目2番1号</t>
    <phoneticPr fontId="24"/>
  </si>
  <si>
    <t>プライムアーバン札幌医大前</t>
    <phoneticPr fontId="23"/>
  </si>
  <si>
    <t>北海道札幌市中央区南四条西十三丁目1番20号</t>
    <phoneticPr fontId="24"/>
  </si>
  <si>
    <t>プライムアーバン札幌リバーフロント</t>
    <phoneticPr fontId="23"/>
  </si>
  <si>
    <t>北海道札幌市中央区南九条西一丁目1番1号</t>
    <phoneticPr fontId="24"/>
  </si>
  <si>
    <t>プライムアーバン北3条通</t>
    <phoneticPr fontId="24"/>
  </si>
  <si>
    <t>北海道札幌市中央区北三条東二丁目2番地2</t>
    <phoneticPr fontId="24"/>
  </si>
  <si>
    <t>プライムアーバン長町一丁目</t>
    <phoneticPr fontId="23"/>
  </si>
  <si>
    <t>宮城県仙台市太白区長町一丁目2番30号</t>
    <phoneticPr fontId="24"/>
  </si>
  <si>
    <t>プライムアーバン八乙女中央</t>
    <phoneticPr fontId="24"/>
  </si>
  <si>
    <t>宮城県仙台市泉区八乙女中央三丁目8番70号</t>
    <phoneticPr fontId="24"/>
  </si>
  <si>
    <t>プライムアーバン堤通雨宮</t>
    <phoneticPr fontId="23"/>
  </si>
  <si>
    <t>宮城県仙台市青葉区堤通雨宮町4番37号</t>
    <phoneticPr fontId="24"/>
  </si>
  <si>
    <t>プライムアーバン葵</t>
    <phoneticPr fontId="24"/>
  </si>
  <si>
    <t>愛知県名古屋市東区葵一丁目13番24号</t>
    <phoneticPr fontId="24"/>
  </si>
  <si>
    <t>プライムアーバン金山</t>
    <phoneticPr fontId="23"/>
  </si>
  <si>
    <t>愛知県名古屋市中区正木四丁目2番37号</t>
    <phoneticPr fontId="24"/>
  </si>
  <si>
    <t>プライムアーバン鶴舞</t>
    <phoneticPr fontId="23"/>
  </si>
  <si>
    <t>愛知県名古屋市中区千代田五丁目8番29号</t>
    <phoneticPr fontId="24"/>
  </si>
  <si>
    <t>プライムアーバン上前津</t>
    <phoneticPr fontId="23"/>
  </si>
  <si>
    <t>愛知県名古屋市中区上前津二丁目4番2号</t>
    <phoneticPr fontId="24"/>
  </si>
  <si>
    <t>プライムアーバン泉</t>
    <phoneticPr fontId="24"/>
  </si>
  <si>
    <t>愛知県名古屋市東区泉一丁目20番28号</t>
    <phoneticPr fontId="24"/>
  </si>
  <si>
    <t>プライムアーバン江坂Ⅰ</t>
    <phoneticPr fontId="23"/>
  </si>
  <si>
    <t>大阪府吹田市垂水町三丁目26番27号</t>
    <phoneticPr fontId="24"/>
  </si>
  <si>
    <t>プライムアーバン江坂Ⅱ</t>
    <phoneticPr fontId="23"/>
  </si>
  <si>
    <t>大阪府吹田市垂水町三丁目31番31号</t>
    <phoneticPr fontId="24"/>
  </si>
  <si>
    <t>プライムアーバン江坂Ⅲ</t>
    <phoneticPr fontId="23"/>
  </si>
  <si>
    <t>大阪府吹田市広芝町10番19号</t>
    <phoneticPr fontId="24"/>
  </si>
  <si>
    <t>プライムアーバン玉造</t>
    <phoneticPr fontId="24"/>
  </si>
  <si>
    <t>大阪府大阪市中央区玉造二丁目16番11号</t>
    <phoneticPr fontId="24"/>
  </si>
  <si>
    <t>プライムアーバン堺筋本町</t>
    <phoneticPr fontId="23"/>
  </si>
  <si>
    <t>大阪府大阪市中央区久太郎町一丁目5番10号</t>
    <phoneticPr fontId="24"/>
  </si>
  <si>
    <t>プライムアーバン博多</t>
    <phoneticPr fontId="23"/>
  </si>
  <si>
    <t>福岡県福岡市博多区美野島二丁目14番7号</t>
    <phoneticPr fontId="24"/>
  </si>
  <si>
    <t>プライムアーバン薬院南</t>
    <phoneticPr fontId="23"/>
  </si>
  <si>
    <t>福岡県福岡市中央区白金一丁目14番10号</t>
    <phoneticPr fontId="24"/>
  </si>
  <si>
    <t>プライムアーバン香椎</t>
    <phoneticPr fontId="24"/>
  </si>
  <si>
    <t>福岡県福岡市東区香椎駅前二丁目3番7号</t>
    <phoneticPr fontId="24"/>
  </si>
  <si>
    <t>プライムアーバン博多東</t>
    <phoneticPr fontId="23"/>
  </si>
  <si>
    <t>福岡県福岡市博多区吉塚六丁目4番23号</t>
    <phoneticPr fontId="24"/>
  </si>
  <si>
    <t>プライムアーバン千早</t>
    <phoneticPr fontId="23"/>
  </si>
  <si>
    <t>福岡県福岡市東区千早四丁目11番20号</t>
    <phoneticPr fontId="24"/>
  </si>
  <si>
    <t>Ot-T-001</t>
    <phoneticPr fontId="29"/>
  </si>
  <si>
    <t>千葉県浦安市明海五丁目8番1号</t>
    <phoneticPr fontId="29"/>
  </si>
  <si>
    <t>野村不動産パートナーズ株式会社</t>
    <phoneticPr fontId="29"/>
  </si>
  <si>
    <t>-</t>
    <phoneticPr fontId="2"/>
  </si>
  <si>
    <t>（注）建物状況評価報告書における長期的修繕費用予測（12年間）の合計金額（百万円未満を切り捨てています。）を記載しています。</t>
    <rPh sb="1" eb="2">
      <t>チュウ</t>
    </rPh>
    <rPh sb="3" eb="5">
      <t>タテモノ</t>
    </rPh>
    <rPh sb="5" eb="7">
      <t>ジョウキョウ</t>
    </rPh>
    <rPh sb="7" eb="9">
      <t>ヒョウカ</t>
    </rPh>
    <rPh sb="9" eb="11">
      <t>ホウコク</t>
    </rPh>
    <rPh sb="11" eb="12">
      <t>ショ</t>
    </rPh>
    <rPh sb="16" eb="19">
      <t>チョウキテキ</t>
    </rPh>
    <rPh sb="19" eb="21">
      <t>シュウゼン</t>
    </rPh>
    <rPh sb="21" eb="23">
      <t>ヒヨウ</t>
    </rPh>
    <rPh sb="23" eb="25">
      <t>ヨソク</t>
    </rPh>
    <rPh sb="28" eb="30">
      <t>ネンカン</t>
    </rPh>
    <rPh sb="32" eb="34">
      <t>ゴウケイ</t>
    </rPh>
    <rPh sb="34" eb="36">
      <t>キンガク</t>
    </rPh>
    <rPh sb="37" eb="40">
      <t>ヒャクマンエン</t>
    </rPh>
    <rPh sb="40" eb="42">
      <t>ミマン</t>
    </rPh>
    <rPh sb="43" eb="44">
      <t>キ</t>
    </rPh>
    <rPh sb="45" eb="46">
      <t>ス</t>
    </rPh>
    <rPh sb="54" eb="56">
      <t>キサイ</t>
    </rPh>
    <phoneticPr fontId="2"/>
  </si>
  <si>
    <t>NMF新宿南口ビル</t>
    <rPh sb="3" eb="5">
      <t>シンジュク</t>
    </rPh>
    <rPh sb="5" eb="7">
      <t>ミナミグチ</t>
    </rPh>
    <phoneticPr fontId="0"/>
  </si>
  <si>
    <t>NMF芝ビル</t>
    <rPh sb="3" eb="4">
      <t>シバ</t>
    </rPh>
    <phoneticPr fontId="0"/>
  </si>
  <si>
    <t>NMF駿河台ビル</t>
    <rPh sb="3" eb="6">
      <t>スルガダイ</t>
    </rPh>
    <phoneticPr fontId="0"/>
  </si>
  <si>
    <t>NMF五反田駅前ビル</t>
    <rPh sb="3" eb="6">
      <t>ゴタンダ</t>
    </rPh>
    <rPh sb="6" eb="8">
      <t>エキマエ</t>
    </rPh>
    <phoneticPr fontId="0"/>
  </si>
  <si>
    <t>NMF神田岩本町ビル</t>
    <rPh sb="3" eb="5">
      <t>カンダ</t>
    </rPh>
    <rPh sb="5" eb="8">
      <t>イワモトチョウ</t>
    </rPh>
    <phoneticPr fontId="0"/>
  </si>
  <si>
    <t>NMF吉祥寺本町ビル</t>
    <rPh sb="3" eb="6">
      <t>キチジョウジ</t>
    </rPh>
    <phoneticPr fontId="0"/>
  </si>
  <si>
    <t>NMF横浜西口ビル</t>
    <rPh sb="3" eb="5">
      <t>ヨコハマ</t>
    </rPh>
    <rPh sb="5" eb="7">
      <t>ニシグチ</t>
    </rPh>
    <phoneticPr fontId="0"/>
  </si>
  <si>
    <t>NMF新横浜ビル</t>
    <phoneticPr fontId="0"/>
  </si>
  <si>
    <t>NMF仙台青葉通りビル</t>
    <rPh sb="3" eb="5">
      <t>センダイ</t>
    </rPh>
    <rPh sb="5" eb="7">
      <t>アオバ</t>
    </rPh>
    <rPh sb="7" eb="8">
      <t>ドオ</t>
    </rPh>
    <phoneticPr fontId="0"/>
  </si>
  <si>
    <t>NMF名古屋柳橋ビル</t>
    <rPh sb="3" eb="6">
      <t>ナゴヤ</t>
    </rPh>
    <rPh sb="6" eb="8">
      <t>ヤナギバシ</t>
    </rPh>
    <phoneticPr fontId="0"/>
  </si>
  <si>
    <t>NMF天神南ビル</t>
    <phoneticPr fontId="0"/>
  </si>
  <si>
    <t xml:space="preserve">Morisia 津田沼 </t>
    <phoneticPr fontId="23"/>
  </si>
  <si>
    <t>Recipe SHIMOKITA</t>
    <phoneticPr fontId="23"/>
  </si>
  <si>
    <t>三菱自動車　関町店</t>
    <phoneticPr fontId="23"/>
  </si>
  <si>
    <t>一般財団法人日本不動産研究所</t>
    <phoneticPr fontId="2"/>
  </si>
  <si>
    <t>株式会社谷澤総合鑑定所</t>
    <phoneticPr fontId="2"/>
  </si>
  <si>
    <t>日本ヴァリュアーズ株式会社</t>
    <phoneticPr fontId="2"/>
  </si>
  <si>
    <t>5.0/5.4(注1)
34</t>
    <phoneticPr fontId="2"/>
  </si>
  <si>
    <t xml:space="preserve">5.3/5.7(注2)
</t>
    <phoneticPr fontId="2"/>
  </si>
  <si>
    <t>5.3/5.7(注3)</t>
    <phoneticPr fontId="2"/>
  </si>
  <si>
    <t xml:space="preserve">4.5/4.6/4.7(注4)
</t>
    <phoneticPr fontId="2"/>
  </si>
  <si>
    <t>4.2/4.3(注5)</t>
    <phoneticPr fontId="2"/>
  </si>
  <si>
    <t>4.2/4.4(注6)</t>
    <phoneticPr fontId="2"/>
  </si>
  <si>
    <t xml:space="preserve">Landport川越 </t>
    <phoneticPr fontId="0"/>
  </si>
  <si>
    <t xml:space="preserve">Landport厚木 </t>
    <phoneticPr fontId="23"/>
  </si>
  <si>
    <t>4.5/4.6(注7)</t>
    <phoneticPr fontId="2"/>
  </si>
  <si>
    <t xml:space="preserve">相模原田名ロジスティクスセンター </t>
    <phoneticPr fontId="0"/>
  </si>
  <si>
    <t xml:space="preserve">Landport八王子 </t>
    <phoneticPr fontId="0"/>
  </si>
  <si>
    <t xml:space="preserve">Landport春日部 </t>
    <phoneticPr fontId="23"/>
  </si>
  <si>
    <t xml:space="preserve">船橋ロジスティクスセンター </t>
    <phoneticPr fontId="0"/>
  </si>
  <si>
    <t xml:space="preserve">厚木南ロジスティクスセンターB棟 </t>
    <phoneticPr fontId="23"/>
  </si>
  <si>
    <t>4.5/4.7(注8)</t>
    <phoneticPr fontId="2"/>
  </si>
  <si>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</si>
  <si>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</si>
  <si>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</si>
  <si>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厚木南ロジスティクスセンターA棟 </t>
    <phoneticPr fontId="23"/>
  </si>
  <si>
    <t>4.5/4.7(注9)</t>
    <phoneticPr fontId="2"/>
  </si>
  <si>
    <t>川口領家ロジスティクスセンター</t>
    <phoneticPr fontId="0"/>
  </si>
  <si>
    <t>川口領家ロジスティクスセンター</t>
    <phoneticPr fontId="0"/>
  </si>
  <si>
    <t>日本ヴァリュアーズ株式会社</t>
    <phoneticPr fontId="2"/>
  </si>
  <si>
    <t xml:space="preserve">太田新田ロジスティクスセンター </t>
    <phoneticPr fontId="23"/>
  </si>
  <si>
    <t>Lg-S-002</t>
    <phoneticPr fontId="28"/>
  </si>
  <si>
    <t xml:space="preserve">太田東新町ロジスティクスセンター </t>
    <phoneticPr fontId="0"/>
  </si>
  <si>
    <t xml:space="preserve">太田清原ロジスティクスセンター </t>
    <phoneticPr fontId="23"/>
  </si>
  <si>
    <t>Lg-S-004</t>
    <phoneticPr fontId="28"/>
  </si>
  <si>
    <t xml:space="preserve">千代田町ロジスティクスセンター </t>
    <phoneticPr fontId="0"/>
  </si>
  <si>
    <t>Lg-S-005</t>
    <phoneticPr fontId="28"/>
  </si>
  <si>
    <t>Rs-T-001</t>
    <phoneticPr fontId="28"/>
  </si>
  <si>
    <t>プラウドフラット白金高輪</t>
    <phoneticPr fontId="0"/>
  </si>
  <si>
    <t>大和不動産鑑定株式会社</t>
    <phoneticPr fontId="24"/>
  </si>
  <si>
    <t>プラウドフラット代々木上原</t>
    <phoneticPr fontId="24"/>
  </si>
  <si>
    <t>プラウドフラット初台</t>
    <phoneticPr fontId="0"/>
  </si>
  <si>
    <t>プラウドフラット渋谷桜丘</t>
    <phoneticPr fontId="24"/>
  </si>
  <si>
    <t>プラウドフラット学芸大学</t>
    <phoneticPr fontId="0"/>
  </si>
  <si>
    <t>プラウドフラット目黒行人坂</t>
    <phoneticPr fontId="24"/>
  </si>
  <si>
    <t>プラウドフラット隅田リバーサイド</t>
    <phoneticPr fontId="0"/>
  </si>
  <si>
    <t>プラウドフラット神楽坂</t>
    <phoneticPr fontId="24"/>
  </si>
  <si>
    <t>プラウドフラット早稲田</t>
    <phoneticPr fontId="0"/>
  </si>
  <si>
    <t>プラウドフラット新宿河田町</t>
    <phoneticPr fontId="0"/>
  </si>
  <si>
    <t>プラウドフラット蒲田</t>
    <phoneticPr fontId="0"/>
  </si>
  <si>
    <t>プラウドフラット新大塚</t>
    <phoneticPr fontId="0"/>
  </si>
  <si>
    <t>プラウドフラット門前仲町Ⅱ</t>
    <phoneticPr fontId="0"/>
  </si>
  <si>
    <t>プラウドフラット門前仲町Ⅰ</t>
    <phoneticPr fontId="0"/>
  </si>
  <si>
    <t>プラウドフラット富士見台</t>
    <phoneticPr fontId="0"/>
  </si>
  <si>
    <t>一般財団法人日本不動産研究所</t>
    <phoneticPr fontId="24"/>
  </si>
  <si>
    <t>株式会社谷澤総合鑑定所</t>
    <phoneticPr fontId="24"/>
  </si>
  <si>
    <t>プラウドフラット横浜</t>
    <phoneticPr fontId="0"/>
  </si>
  <si>
    <t>プラウドフラット鶴見Ⅱ</t>
    <phoneticPr fontId="0"/>
  </si>
  <si>
    <t>株式会社中央不動産鑑定所</t>
    <phoneticPr fontId="24"/>
  </si>
  <si>
    <t>プライムアーバン赤坂</t>
    <phoneticPr fontId="0"/>
  </si>
  <si>
    <t>プライムアーバン田町</t>
    <phoneticPr fontId="23"/>
  </si>
  <si>
    <t>プライムアーバン芝浦LOFT</t>
    <phoneticPr fontId="0"/>
  </si>
  <si>
    <t>日本ヴァリュアーズ株式会社</t>
    <phoneticPr fontId="24"/>
  </si>
  <si>
    <t>プライムアーバン恵比寿Ⅱ</t>
    <phoneticPr fontId="0"/>
  </si>
  <si>
    <t>プライムアーバン千代田富士見</t>
    <phoneticPr fontId="0"/>
  </si>
  <si>
    <t>プライムアーバン飯田橋</t>
    <phoneticPr fontId="24"/>
  </si>
  <si>
    <t>プライムアーバン恵比寿</t>
    <phoneticPr fontId="0"/>
  </si>
  <si>
    <t>プライムアーバン中目黒</t>
    <phoneticPr fontId="23"/>
  </si>
  <si>
    <t>プライムアーバン学芸大学</t>
    <phoneticPr fontId="0"/>
  </si>
  <si>
    <t>プライムアーバン目黒リバーサイド</t>
    <phoneticPr fontId="0"/>
  </si>
  <si>
    <t>プライムアーバン目黒青葉台</t>
    <phoneticPr fontId="0"/>
  </si>
  <si>
    <t>プライムアーバン学芸大学Ⅱ</t>
    <phoneticPr fontId="0"/>
  </si>
  <si>
    <t>プライムアーバン中目黒Ⅱ</t>
    <phoneticPr fontId="0"/>
  </si>
  <si>
    <t>プライムアーバン勝どき</t>
    <phoneticPr fontId="24"/>
  </si>
  <si>
    <t>プライムアーバン新川</t>
    <phoneticPr fontId="0"/>
  </si>
  <si>
    <t>プライムアーバン日本橋横山町</t>
    <phoneticPr fontId="23"/>
  </si>
  <si>
    <t>プライムアーバン日本橋浜町</t>
    <phoneticPr fontId="0"/>
  </si>
  <si>
    <t>プライムアーバン白山</t>
    <phoneticPr fontId="0"/>
  </si>
  <si>
    <t>プライムアーバン西新宿Ⅰ</t>
    <phoneticPr fontId="0"/>
  </si>
  <si>
    <t>プライムアーバン西新宿Ⅱ</t>
    <phoneticPr fontId="24"/>
  </si>
  <si>
    <t>プライムアーバン新宿内藤町</t>
    <phoneticPr fontId="0"/>
  </si>
  <si>
    <t>プライムアーバン西早稲田</t>
    <phoneticPr fontId="23"/>
  </si>
  <si>
    <t>プライムアーバン新宿落合</t>
    <phoneticPr fontId="0"/>
  </si>
  <si>
    <t>プライムアーバン神楽坂</t>
    <phoneticPr fontId="0"/>
  </si>
  <si>
    <t>プライムアーバン三軒茶屋Ⅲ</t>
    <phoneticPr fontId="0"/>
  </si>
  <si>
    <t>プライムアーバン千歳烏山</t>
    <phoneticPr fontId="0"/>
  </si>
  <si>
    <t>プライムアーバン三軒茶屋</t>
    <phoneticPr fontId="23"/>
  </si>
  <si>
    <t>プライムアーバン南烏山</t>
    <phoneticPr fontId="0"/>
  </si>
  <si>
    <t>プライムアーバン烏山コート</t>
    <phoneticPr fontId="0"/>
  </si>
  <si>
    <t>プライムアーバン千歳船橋</t>
    <phoneticPr fontId="23"/>
  </si>
  <si>
    <t>プライムアーバン用賀</t>
    <phoneticPr fontId="0"/>
  </si>
  <si>
    <t>プライムアーバン品川西</t>
    <phoneticPr fontId="23"/>
  </si>
  <si>
    <t>プライムアーバン大崎</t>
    <phoneticPr fontId="0"/>
  </si>
  <si>
    <t>プライムアーバン大井町Ⅱ</t>
    <phoneticPr fontId="24"/>
  </si>
  <si>
    <t>プライムアーバン雪谷</t>
    <phoneticPr fontId="0"/>
  </si>
  <si>
    <t>プライムアーバン大森</t>
    <phoneticPr fontId="23"/>
  </si>
  <si>
    <t>プライムアーバン田園調布南</t>
    <phoneticPr fontId="0"/>
  </si>
  <si>
    <t>プライムアーバン中野上高田</t>
    <phoneticPr fontId="0"/>
  </si>
  <si>
    <t>プライムアーバン西荻窪</t>
    <phoneticPr fontId="0"/>
  </si>
  <si>
    <t>プライムアーバン大塚</t>
    <phoneticPr fontId="0"/>
  </si>
  <si>
    <t>プライムアーバン駒込</t>
    <phoneticPr fontId="23"/>
  </si>
  <si>
    <t>プライムアーバン池袋</t>
    <phoneticPr fontId="0"/>
  </si>
  <si>
    <t>プライムアーバン亀戸</t>
    <phoneticPr fontId="0"/>
  </si>
  <si>
    <t>プライムアーバン住吉</t>
    <phoneticPr fontId="23"/>
  </si>
  <si>
    <t>プライムアーバン向島</t>
    <phoneticPr fontId="0"/>
  </si>
  <si>
    <t>プライムアーバン錦糸町</t>
    <phoneticPr fontId="0"/>
  </si>
  <si>
    <t>プライムアーバン葛西</t>
    <phoneticPr fontId="0"/>
  </si>
  <si>
    <t>プライムアーバン葛西Ⅱ</t>
    <phoneticPr fontId="23"/>
  </si>
  <si>
    <t>プライムアーバン葛西イースト</t>
    <phoneticPr fontId="0"/>
  </si>
  <si>
    <t>プライムアーバン板橋区役所前</t>
    <phoneticPr fontId="23"/>
  </si>
  <si>
    <t>プライムアーバン浅草</t>
    <phoneticPr fontId="0"/>
  </si>
  <si>
    <t>プライムアーバン町屋サウスコート</t>
    <phoneticPr fontId="24"/>
  </si>
  <si>
    <t>プライムアーバン武蔵小金井</t>
    <phoneticPr fontId="0"/>
  </si>
  <si>
    <t>プライムアーバン武蔵野ヒルズ</t>
    <phoneticPr fontId="23"/>
  </si>
  <si>
    <t>プライムアーバン小金井本町</t>
    <phoneticPr fontId="0"/>
  </si>
  <si>
    <t>プライムアーバン久米川</t>
    <phoneticPr fontId="23"/>
  </si>
  <si>
    <t>プライムアーバン武蔵小杉comodo</t>
    <phoneticPr fontId="0"/>
  </si>
  <si>
    <t>プライムアーバン新百合ヶ丘</t>
    <phoneticPr fontId="0"/>
  </si>
  <si>
    <t>プライムアーバン浦安</t>
    <phoneticPr fontId="0"/>
  </si>
  <si>
    <t>プライムアーバン行徳Ⅰ</t>
    <phoneticPr fontId="23"/>
  </si>
  <si>
    <t>プライムアーバン行徳Ⅱ</t>
    <phoneticPr fontId="0"/>
  </si>
  <si>
    <t>プライムアーバン行徳駅前Ⅱ</t>
    <phoneticPr fontId="0"/>
  </si>
  <si>
    <t>プライムアーバン行徳Ⅲ</t>
    <phoneticPr fontId="23"/>
  </si>
  <si>
    <t>プライムアーバン西船橋</t>
    <phoneticPr fontId="0"/>
  </si>
  <si>
    <t>プラウドフラット八丁堀</t>
    <phoneticPr fontId="0"/>
  </si>
  <si>
    <t>プラウドフラット五橋</t>
    <phoneticPr fontId="23"/>
  </si>
  <si>
    <t>プラウドフラット河原町</t>
    <phoneticPr fontId="0"/>
  </si>
  <si>
    <t>プラウドフラット新大阪</t>
    <phoneticPr fontId="23"/>
  </si>
  <si>
    <t>プライムアーバン北14条</t>
    <phoneticPr fontId="0"/>
  </si>
  <si>
    <t>プライムアーバン大通公園Ⅰ</t>
    <phoneticPr fontId="24"/>
  </si>
  <si>
    <t>プライムアーバン大通公園Ⅱ</t>
    <phoneticPr fontId="0"/>
  </si>
  <si>
    <t>プライムアーバン北11条</t>
    <phoneticPr fontId="23"/>
  </si>
  <si>
    <t>プライムアーバン宮の沢</t>
    <phoneticPr fontId="0"/>
  </si>
  <si>
    <t>プライムアーバン大通東</t>
    <phoneticPr fontId="23"/>
  </si>
  <si>
    <t>プライムアーバン知事公館</t>
    <phoneticPr fontId="0"/>
  </si>
  <si>
    <t>プライムアーバン北24条</t>
    <phoneticPr fontId="0"/>
  </si>
  <si>
    <t>プライムアーバン札幌リバーフロント</t>
    <phoneticPr fontId="0"/>
  </si>
  <si>
    <t>プライムアーバン北3条通</t>
    <phoneticPr fontId="23"/>
  </si>
  <si>
    <t>プライムアーバン長町一丁目</t>
    <phoneticPr fontId="0"/>
  </si>
  <si>
    <t>プライムアーバン堤通雨宮</t>
    <phoneticPr fontId="0"/>
  </si>
  <si>
    <t>プライムアーバン葵</t>
    <phoneticPr fontId="23"/>
  </si>
  <si>
    <t>プライムアーバン金山</t>
    <phoneticPr fontId="0"/>
  </si>
  <si>
    <t>プライムアーバン上前津</t>
    <phoneticPr fontId="0"/>
  </si>
  <si>
    <t>プライムアーバン江坂Ⅰ</t>
    <phoneticPr fontId="0"/>
  </si>
  <si>
    <t>プライムアーバン江坂Ⅲ</t>
    <phoneticPr fontId="0"/>
  </si>
  <si>
    <t>プライムアーバン玉造</t>
    <phoneticPr fontId="23"/>
  </si>
  <si>
    <t>プライムアーバン堺筋本町</t>
    <phoneticPr fontId="0"/>
  </si>
  <si>
    <t>プライムアーバン博多</t>
    <phoneticPr fontId="24"/>
  </si>
  <si>
    <t>プライムアーバン薬院南</t>
    <phoneticPr fontId="0"/>
  </si>
  <si>
    <t>プライムアーバン香椎</t>
    <phoneticPr fontId="23"/>
  </si>
  <si>
    <t>プライムアーバン博多東</t>
    <phoneticPr fontId="0"/>
  </si>
  <si>
    <t>-</t>
    <phoneticPr fontId="28"/>
  </si>
  <si>
    <t>（注1）「イズミヤ千里丘店」の割引率は、価格時点後1年から7年については5.0％、8年から11年については5.4％です。</t>
    <rPh sb="1" eb="2">
      <t>チュウ</t>
    </rPh>
    <phoneticPr fontId="2"/>
  </si>
  <si>
    <t>（注2）「イズミヤ八尾店」の割引率は、価格時点後1年から6年については5.3％、7年から11年については5.7％です。</t>
    <rPh sb="1" eb="2">
      <t>チュウ</t>
    </rPh>
    <phoneticPr fontId="2"/>
  </si>
  <si>
    <t>（注3）「イズミヤ小林店」の割引率は、価格時点後1年から10年については5.3％、11年については5.7％です。</t>
    <rPh sb="1" eb="2">
      <t>チュウ</t>
    </rPh>
    <phoneticPr fontId="2"/>
  </si>
  <si>
    <t>（注4）「一番町stear」の割引率は、価格時点後1年については4.5％、2年から10年については4.6％、11年については4.7％です。</t>
    <rPh sb="1" eb="2">
      <t>チュウ</t>
    </rPh>
    <phoneticPr fontId="2"/>
  </si>
  <si>
    <t>（注5）「Landport浦安」の割引率は、価格時点後1年から2年については4.2％、3年から11年については4.3％です。</t>
    <rPh sb="1" eb="2">
      <t>チュウ</t>
    </rPh>
    <phoneticPr fontId="2"/>
  </si>
  <si>
    <t>（注6）「Landport板橋」の割引率は、価格時点後1年から2年については4.2％、3年から11年については4.4％です。</t>
    <rPh sb="1" eb="2">
      <t>チュウ</t>
    </rPh>
    <rPh sb="32" eb="33">
      <t>ネン</t>
    </rPh>
    <phoneticPr fontId="2"/>
  </si>
  <si>
    <t>（注7）「Landport厚木」の割引率は、価格時点後1年から3年については4.5％、4年から11年については4.6％です。</t>
    <rPh sb="1" eb="2">
      <t>チュウ</t>
    </rPh>
    <rPh sb="32" eb="33">
      <t>ネン</t>
    </rPh>
    <phoneticPr fontId="2"/>
  </si>
  <si>
    <t>（注8）「厚木南ロジスティクスセンターB棟」の割引率は、価格時点後1年から5年については4.5％、6年から11年については4.7％です。</t>
    <rPh sb="1" eb="2">
      <t>チュウ</t>
    </rPh>
    <phoneticPr fontId="2"/>
  </si>
  <si>
    <t>（注9）「厚木南ロジスティクスセンターA棟」の割引率は、価格時点後1年から7年については4.5％、8年から11年については4.7％です。</t>
    <rPh sb="1" eb="2">
      <t>チュウ</t>
    </rPh>
    <phoneticPr fontId="2"/>
  </si>
  <si>
    <t>（%）</t>
    <phoneticPr fontId="2"/>
  </si>
  <si>
    <t>セコムメディカルビル</t>
    <phoneticPr fontId="0"/>
  </si>
  <si>
    <t>PMO日本橋本町</t>
    <phoneticPr fontId="0"/>
  </si>
  <si>
    <t>野村不動産東日本橋ビル</t>
    <phoneticPr fontId="0"/>
  </si>
  <si>
    <t>野村不動産上野ビル</t>
    <phoneticPr fontId="0"/>
  </si>
  <si>
    <t>NOFテクノポートカマタセンタービル</t>
    <phoneticPr fontId="0"/>
  </si>
  <si>
    <t>クリスタルパークビル</t>
    <phoneticPr fontId="0"/>
  </si>
  <si>
    <t>ファーレ立川センタースクエア</t>
  </si>
  <si>
    <t>NMF新横浜ビル</t>
    <phoneticPr fontId="0"/>
  </si>
  <si>
    <t>晴海アイランド トリトンスクエア オフィスタワーY</t>
    <phoneticPr fontId="0"/>
  </si>
  <si>
    <t>赤坂王子ビル</t>
    <phoneticPr fontId="0"/>
  </si>
  <si>
    <t>晴海アイランド トリトンスクエア オフィスタワーZ</t>
    <phoneticPr fontId="0"/>
  </si>
  <si>
    <t>ファーレイーストビル</t>
    <phoneticPr fontId="0"/>
  </si>
  <si>
    <t>野村不動産札幌ビル</t>
    <phoneticPr fontId="0"/>
  </si>
  <si>
    <t>NMF天神南ビル</t>
    <phoneticPr fontId="0"/>
  </si>
  <si>
    <t xml:space="preserve">Morisia 津田沼 </t>
    <phoneticPr fontId="23"/>
  </si>
  <si>
    <t>横須賀モアーズシティ</t>
    <phoneticPr fontId="0"/>
  </si>
  <si>
    <t>Recipe SHIMOKITA</t>
    <phoneticPr fontId="23"/>
  </si>
  <si>
    <t>川崎モアーズ</t>
    <phoneticPr fontId="0"/>
  </si>
  <si>
    <t>EQUINIA新宿</t>
    <phoneticPr fontId="23"/>
  </si>
  <si>
    <t>EQUINIA池袋</t>
    <phoneticPr fontId="0"/>
  </si>
  <si>
    <t>covirna machida</t>
    <phoneticPr fontId="23"/>
  </si>
  <si>
    <t>ニトリ幕張店</t>
    <phoneticPr fontId="0"/>
  </si>
  <si>
    <t>コナミスポーツクラブ府中</t>
    <phoneticPr fontId="23"/>
  </si>
  <si>
    <t>FESTA SQUARE</t>
    <phoneticPr fontId="0"/>
  </si>
  <si>
    <t>GEMS渋谷</t>
    <phoneticPr fontId="23"/>
  </si>
  <si>
    <t>駿台あざみ野校</t>
    <phoneticPr fontId="0"/>
  </si>
  <si>
    <t>EQUINIA青葉台</t>
    <phoneticPr fontId="23"/>
  </si>
  <si>
    <t>メガロス神奈川店</t>
    <phoneticPr fontId="0"/>
  </si>
  <si>
    <t>三菱自動車　目黒店</t>
    <phoneticPr fontId="23"/>
  </si>
  <si>
    <t>三菱自動車　調布店</t>
    <phoneticPr fontId="0"/>
  </si>
  <si>
    <t>三菱自動車　渋谷店</t>
    <phoneticPr fontId="23"/>
  </si>
  <si>
    <t>三菱自動車　練馬店</t>
    <phoneticPr fontId="0"/>
  </si>
  <si>
    <t>三菱自動車　川崎店</t>
    <phoneticPr fontId="23"/>
  </si>
  <si>
    <t>三菱自動車　高井戸店</t>
    <phoneticPr fontId="0"/>
  </si>
  <si>
    <t>三菱自動車　葛飾店</t>
    <phoneticPr fontId="23"/>
  </si>
  <si>
    <t>三菱自動車　東久留米店</t>
    <phoneticPr fontId="0"/>
  </si>
  <si>
    <t>三菱自動車　世田谷店</t>
    <phoneticPr fontId="23"/>
  </si>
  <si>
    <t>三菱自動車　杉並店</t>
    <phoneticPr fontId="0"/>
  </si>
  <si>
    <t>三菱自動車　関町店</t>
    <phoneticPr fontId="23"/>
  </si>
  <si>
    <t>三菱自動車　東大和店</t>
    <phoneticPr fontId="0"/>
  </si>
  <si>
    <t>三菱自動車　川越店</t>
    <phoneticPr fontId="0"/>
  </si>
  <si>
    <t>三菱自動車　狭山店</t>
    <phoneticPr fontId="0"/>
  </si>
  <si>
    <t>野村不動産吉祥寺ビル</t>
    <phoneticPr fontId="23"/>
  </si>
  <si>
    <t>GEMS市ヶ谷</t>
    <phoneticPr fontId="0"/>
  </si>
  <si>
    <t>相模原ショッピングセンター</t>
    <phoneticPr fontId="23"/>
  </si>
  <si>
    <t>武蔵浦和ショッピングスクエア</t>
    <phoneticPr fontId="0"/>
  </si>
  <si>
    <t>イトーヨーカドー東習志野店</t>
    <phoneticPr fontId="23"/>
  </si>
  <si>
    <t>イズミヤ千里丘店</t>
    <phoneticPr fontId="23"/>
  </si>
  <si>
    <t>Merad 大和田</t>
    <phoneticPr fontId="0"/>
  </si>
  <si>
    <t>イズミヤ八尾店</t>
    <phoneticPr fontId="23"/>
  </si>
  <si>
    <t>イズミヤ小林店</t>
    <phoneticPr fontId="0"/>
  </si>
  <si>
    <t xml:space="preserve">一番町stear </t>
    <phoneticPr fontId="23"/>
  </si>
  <si>
    <t>EQUINIA青葉通り</t>
    <phoneticPr fontId="0"/>
  </si>
  <si>
    <t>Rt-S-008</t>
    <phoneticPr fontId="2"/>
  </si>
  <si>
    <t xml:space="preserve">Landport浦安 </t>
    <phoneticPr fontId="0"/>
  </si>
  <si>
    <t xml:space="preserve">Landport板橋 </t>
    <phoneticPr fontId="23"/>
  </si>
  <si>
    <t xml:space="preserve">Landport厚木 </t>
    <phoneticPr fontId="23"/>
  </si>
  <si>
    <t xml:space="preserve">相模原田名ロジスティクスセンター </t>
    <phoneticPr fontId="0"/>
  </si>
  <si>
    <t xml:space="preserve">Landport八王子 </t>
    <phoneticPr fontId="0"/>
  </si>
  <si>
    <t xml:space="preserve">Landport春日部 </t>
    <phoneticPr fontId="23"/>
  </si>
  <si>
    <t xml:space="preserve">船橋ロジスティクスセンター </t>
    <phoneticPr fontId="0"/>
  </si>
  <si>
    <t xml:space="preserve">厚木南ロジスティクスセンターB棟 </t>
    <phoneticPr fontId="23"/>
  </si>
  <si>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</si>
  <si>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</si>
  <si>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</si>
  <si>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厚木南ロジスティクスセンターA棟 </t>
    <phoneticPr fontId="23"/>
  </si>
  <si>
    <t xml:space="preserve">太田新田ロジスティクスセンター </t>
    <phoneticPr fontId="0"/>
  </si>
  <si>
    <t xml:space="preserve">太田東新町ロジスティクスセンター </t>
    <phoneticPr fontId="23"/>
  </si>
  <si>
    <t xml:space="preserve">太田清原ロジスティクスセンター </t>
    <phoneticPr fontId="0"/>
  </si>
  <si>
    <t xml:space="preserve">千代田町ロジスティクスセンター </t>
    <phoneticPr fontId="23"/>
  </si>
  <si>
    <t>プラウドフラット代々木上原</t>
    <phoneticPr fontId="0"/>
  </si>
  <si>
    <t>プラウドフラット渋谷桜丘</t>
    <phoneticPr fontId="0"/>
  </si>
  <si>
    <t>プラウドフラット目黒行人坂</t>
    <phoneticPr fontId="0"/>
  </si>
  <si>
    <t>プラウドフラット神楽坂</t>
    <phoneticPr fontId="0"/>
  </si>
  <si>
    <t>プラウドフラット早稲田</t>
    <phoneticPr fontId="24"/>
  </si>
  <si>
    <t>プラウドフラット門前仲町Ⅰ</t>
    <phoneticPr fontId="24"/>
  </si>
  <si>
    <t>プライムアーバン西荻窪Ⅱ</t>
    <phoneticPr fontId="24"/>
  </si>
  <si>
    <t>プライムアーバン錦糸公園</t>
    <phoneticPr fontId="24"/>
  </si>
  <si>
    <t>プライムアーバン鶴見寺谷</t>
    <phoneticPr fontId="24"/>
  </si>
  <si>
    <t>プライムアーバン川口</t>
    <phoneticPr fontId="24"/>
  </si>
  <si>
    <t>深沢ハウスHI棟</t>
    <phoneticPr fontId="24"/>
  </si>
  <si>
    <t>プライムアーバン豊洲</t>
    <phoneticPr fontId="0"/>
  </si>
  <si>
    <t>プライムアーバン日本橋茅場町</t>
    <phoneticPr fontId="24"/>
  </si>
  <si>
    <t>プライムアーバン用賀Ⅱ</t>
    <phoneticPr fontId="0"/>
  </si>
  <si>
    <t>プライムアーバン武蔵小金井Ⅱ</t>
    <phoneticPr fontId="24"/>
  </si>
  <si>
    <t>プラウドフラット五橋</t>
    <phoneticPr fontId="0"/>
  </si>
  <si>
    <t>プラウドフラット河原町</t>
    <phoneticPr fontId="24"/>
  </si>
  <si>
    <t>プラウドフラット新大阪</t>
    <phoneticPr fontId="0"/>
  </si>
  <si>
    <t>プライムアーバン北14条</t>
    <phoneticPr fontId="24"/>
  </si>
  <si>
    <t>プライムアーバン大通公園Ⅰ</t>
    <phoneticPr fontId="0"/>
  </si>
  <si>
    <t>プライムアーバン大通公園Ⅱ</t>
    <phoneticPr fontId="24"/>
  </si>
  <si>
    <t>プライムアーバン北11条</t>
    <phoneticPr fontId="0"/>
  </si>
  <si>
    <t>プライムアーバン宮の沢</t>
    <phoneticPr fontId="24"/>
  </si>
  <si>
    <t>プライムアーバン大通東</t>
    <phoneticPr fontId="0"/>
  </si>
  <si>
    <t>プライムアーバン知事公館</t>
    <phoneticPr fontId="24"/>
  </si>
  <si>
    <t>プライムアーバン円山</t>
    <phoneticPr fontId="0"/>
  </si>
  <si>
    <t>プライムアーバン北24条</t>
    <phoneticPr fontId="24"/>
  </si>
  <si>
    <t>プライムアーバン札幌医大前</t>
    <phoneticPr fontId="0"/>
  </si>
  <si>
    <t>プライムアーバン札幌リバーフロント</t>
    <phoneticPr fontId="24"/>
  </si>
  <si>
    <t>プライムアーバン北3条通</t>
    <phoneticPr fontId="0"/>
  </si>
  <si>
    <t>プライムアーバン長町一丁目</t>
    <phoneticPr fontId="24"/>
  </si>
  <si>
    <t>プライムアーバン八乙女中央</t>
    <phoneticPr fontId="0"/>
  </si>
  <si>
    <t>プライムアーバン堤通雨宮</t>
    <phoneticPr fontId="24"/>
  </si>
  <si>
    <t>プライムアーバン葵</t>
    <phoneticPr fontId="0"/>
  </si>
  <si>
    <t>プライムアーバン金山</t>
    <phoneticPr fontId="24"/>
  </si>
  <si>
    <t>プライムアーバン鶴舞</t>
    <phoneticPr fontId="0"/>
  </si>
  <si>
    <t>プライムアーバン上前津</t>
    <phoneticPr fontId="24"/>
  </si>
  <si>
    <t>プライムアーバン泉</t>
    <phoneticPr fontId="0"/>
  </si>
  <si>
    <t>プライムアーバン江坂Ⅰ</t>
    <phoneticPr fontId="24"/>
  </si>
  <si>
    <t>プライムアーバン江坂Ⅱ</t>
    <phoneticPr fontId="0"/>
  </si>
  <si>
    <t>プライムアーバン江坂Ⅲ</t>
    <phoneticPr fontId="24"/>
  </si>
  <si>
    <t>プライムアーバン玉造</t>
    <phoneticPr fontId="0"/>
  </si>
  <si>
    <t>プライムアーバン堺筋本町</t>
    <phoneticPr fontId="24"/>
  </si>
  <si>
    <t>プライムアーバン博多</t>
    <phoneticPr fontId="0"/>
  </si>
  <si>
    <t>プライムアーバン薬院南</t>
    <phoneticPr fontId="24"/>
  </si>
  <si>
    <t>プライムアーバン香椎</t>
    <phoneticPr fontId="0"/>
  </si>
  <si>
    <t>プライムアーバン博多東</t>
    <phoneticPr fontId="24"/>
  </si>
  <si>
    <t>プライムアーバン千早</t>
    <phoneticPr fontId="0"/>
  </si>
  <si>
    <t>Ot-T-001</t>
    <phoneticPr fontId="29"/>
  </si>
  <si>
    <t>-</t>
    <phoneticPr fontId="2"/>
  </si>
  <si>
    <t>34,714</t>
  </si>
  <si>
    <t>23,470</t>
  </si>
  <si>
    <t>15,791</t>
  </si>
  <si>
    <t>11,244</t>
  </si>
  <si>
    <t>8,672</t>
  </si>
  <si>
    <t>8,670</t>
  </si>
  <si>
    <t>1,105,979</t>
  </si>
  <si>
    <t>18.2</t>
  </si>
  <si>
    <t>498,784</t>
  </si>
  <si>
    <t>556,104</t>
  </si>
  <si>
    <t>16.0</t>
  </si>
  <si>
    <t>161,883</t>
  </si>
  <si>
    <t>4,183,130</t>
  </si>
  <si>
    <t>132,939</t>
  </si>
  <si>
    <t>12,666</t>
  </si>
  <si>
    <t>3,028</t>
  </si>
  <si>
    <t>2,073</t>
  </si>
  <si>
    <t>955</t>
  </si>
  <si>
    <t>0.8</t>
  </si>
  <si>
    <t>1.7</t>
  </si>
  <si>
    <t>3.4</t>
  </si>
  <si>
    <t>50.3</t>
  </si>
  <si>
    <t>△0.9</t>
  </si>
  <si>
    <t>45.1</t>
  </si>
  <si>
    <t>181</t>
  </si>
  <si>
    <t>100.0</t>
  </si>
  <si>
    <t>272</t>
  </si>
  <si>
    <t>1,345</t>
  </si>
  <si>
    <t>99.2</t>
  </si>
  <si>
    <t>4,757</t>
  </si>
  <si>
    <t>3,679</t>
  </si>
  <si>
    <t>23,680</t>
  </si>
  <si>
    <t>16,321</t>
  </si>
  <si>
    <t>3,901</t>
  </si>
  <si>
    <t>NOF日本橋本町ビル</t>
    <rPh sb="3" eb="6">
      <t>ニホンバシ</t>
    </rPh>
    <rPh sb="6" eb="8">
      <t>ホンマチ</t>
    </rPh>
    <phoneticPr fontId="38"/>
  </si>
  <si>
    <t>第3期の営業日数</t>
    <rPh sb="0" eb="1">
      <t>ダイ</t>
    </rPh>
    <rPh sb="2" eb="3">
      <t>キ</t>
    </rPh>
    <rPh sb="4" eb="6">
      <t>エイギョウ</t>
    </rPh>
    <rPh sb="6" eb="8">
      <t>ニッスウ</t>
    </rPh>
    <phoneticPr fontId="2"/>
  </si>
  <si>
    <t>（注1）テナントの承諾が得られていないため、開示していません。</t>
    <rPh sb="1" eb="2">
      <t>チュウ</t>
    </rPh>
    <rPh sb="9" eb="11">
      <t>ショウダク</t>
    </rPh>
    <rPh sb="12" eb="13">
      <t>エ</t>
    </rPh>
    <rPh sb="22" eb="24">
      <t>カイジ</t>
    </rPh>
    <phoneticPr fontId="2"/>
  </si>
  <si>
    <t>NMF新宿南口ビル</t>
    <rPh sb="3" eb="5">
      <t>シンジュク</t>
    </rPh>
    <rPh sb="5" eb="7">
      <t>ミナミグチ</t>
    </rPh>
    <phoneticPr fontId="38"/>
  </si>
  <si>
    <t>NMF渋谷公園通りビル</t>
    <rPh sb="3" eb="5">
      <t>シブヤ</t>
    </rPh>
    <rPh sb="5" eb="7">
      <t>コウエン</t>
    </rPh>
    <rPh sb="7" eb="8">
      <t>ドオ</t>
    </rPh>
    <phoneticPr fontId="38"/>
  </si>
  <si>
    <t>NMF芝ビル</t>
    <rPh sb="3" eb="4">
      <t>シバ</t>
    </rPh>
    <phoneticPr fontId="38"/>
  </si>
  <si>
    <t>NMF駿河台ビル</t>
    <rPh sb="3" eb="6">
      <t>スルガダイ</t>
    </rPh>
    <phoneticPr fontId="38"/>
  </si>
  <si>
    <t>NMF五反田駅前ビル</t>
    <rPh sb="3" eb="6">
      <t>ゴタンダ</t>
    </rPh>
    <rPh sb="6" eb="8">
      <t>エキマエ</t>
    </rPh>
    <phoneticPr fontId="38"/>
  </si>
  <si>
    <t>NMF神田岩本町ビル</t>
    <rPh sb="3" eb="5">
      <t>カンダ</t>
    </rPh>
    <rPh sb="5" eb="8">
      <t>イワモトチョウ</t>
    </rPh>
    <phoneticPr fontId="38"/>
  </si>
  <si>
    <t>NMF高輪ビル</t>
    <rPh sb="3" eb="5">
      <t>タカナワ</t>
    </rPh>
    <phoneticPr fontId="38"/>
  </si>
  <si>
    <t>NMF吉祥寺本町ビル</t>
    <rPh sb="3" eb="6">
      <t>キチジョウジ</t>
    </rPh>
    <phoneticPr fontId="38"/>
  </si>
  <si>
    <t>NMF川崎東口ビル</t>
    <rPh sb="3" eb="5">
      <t>カワサキ</t>
    </rPh>
    <rPh sb="5" eb="7">
      <t>ヒガシグチ</t>
    </rPh>
    <phoneticPr fontId="38"/>
  </si>
  <si>
    <t>NMF横浜西口ビル</t>
    <rPh sb="3" eb="5">
      <t>ヨコハマ</t>
    </rPh>
    <rPh sb="5" eb="7">
      <t>ニシグチ</t>
    </rPh>
    <phoneticPr fontId="38"/>
  </si>
  <si>
    <t>NMF新横浜ビル</t>
    <phoneticPr fontId="2"/>
  </si>
  <si>
    <t>NMF仙台青葉通りビル</t>
    <rPh sb="3" eb="5">
      <t>センダイ</t>
    </rPh>
    <rPh sb="5" eb="7">
      <t>アオバ</t>
    </rPh>
    <rPh sb="7" eb="8">
      <t>ドオ</t>
    </rPh>
    <phoneticPr fontId="38"/>
  </si>
  <si>
    <t>NMF名古屋伏見ビル</t>
    <rPh sb="3" eb="6">
      <t>ナゴヤ</t>
    </rPh>
    <rPh sb="6" eb="8">
      <t>フシミ</t>
    </rPh>
    <phoneticPr fontId="38"/>
  </si>
  <si>
    <t>NMF名古屋柳橋ビル</t>
    <rPh sb="3" eb="6">
      <t>ナゴヤ</t>
    </rPh>
    <rPh sb="6" eb="8">
      <t>ヤナギバシ</t>
    </rPh>
    <phoneticPr fontId="38"/>
  </si>
  <si>
    <t>NMF博多駅前ビル</t>
    <rPh sb="3" eb="5">
      <t>ハカタ</t>
    </rPh>
    <rPh sb="5" eb="7">
      <t>エキマエ</t>
    </rPh>
    <phoneticPr fontId="38"/>
  </si>
  <si>
    <t>NMF天神南ビル</t>
    <phoneticPr fontId="2"/>
  </si>
  <si>
    <t>（注2）不動産賃貸事業費用には減価償却費を含めていません。</t>
    <rPh sb="1" eb="2">
      <t>チュウ</t>
    </rPh>
    <rPh sb="4" eb="7">
      <t>フドウサン</t>
    </rPh>
    <rPh sb="7" eb="9">
      <t>チンタイ</t>
    </rPh>
    <rPh sb="9" eb="11">
      <t>ジギョウ</t>
    </rPh>
    <rPh sb="11" eb="13">
      <t>ヒヨウ</t>
    </rPh>
    <rPh sb="15" eb="17">
      <t>ゲンカ</t>
    </rPh>
    <rPh sb="17" eb="19">
      <t>ショウキャク</t>
    </rPh>
    <rPh sb="19" eb="20">
      <t>ヒ</t>
    </rPh>
    <rPh sb="21" eb="22">
      <t>フク</t>
    </rPh>
    <phoneticPr fontId="2"/>
  </si>
  <si>
    <t>（注）</t>
  </si>
  <si>
    <t>Of-T-001新宿野村ビル</t>
  </si>
  <si>
    <t>株式会社タカラ</t>
    <phoneticPr fontId="2"/>
  </si>
  <si>
    <t>株式会社タカラ</t>
    <phoneticPr fontId="2"/>
  </si>
  <si>
    <t>(注）</t>
    <rPh sb="1" eb="2">
      <t>チュウ</t>
    </rPh>
    <phoneticPr fontId="2"/>
  </si>
  <si>
    <t>（注）</t>
    <phoneticPr fontId="2"/>
  </si>
  <si>
    <t>神奈川県相模原市南区古淵三丁目13 番33 号</t>
    <rPh sb="8" eb="10">
      <t>ミナミク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</si>
</sst>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
    <numFmt numFmtId="183" formatCode="000"/>
    <numFmt numFmtId="184" formatCode="#,##0_ "/>
    <numFmt numFmtId="185" formatCode="yyyy&quot;年&quot;m&quot;月&quot;;@"/>
    <numFmt numFmtId="186" formatCode="[$-F800]dddd\,\ mmmm\ dd\,\ yyyy"/>
    <numFmt numFmtId="187" formatCode="#,##0.00_);[Red]\(#,##0.00\)"/>
    <numFmt numFmtId="188" formatCode="#,##0.0_);[Red]\(#,##0.0\)"/>
    <numFmt numFmtId="189" formatCode="0.0_ "/>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b/>
      <sz val="14"/>
      <name val="ＭＳ Ｐゴシック"/>
      <family val="3"/>
      <charset val="128"/>
    </font>
    <font>
      <sz val="14"/>
      <name val="ＭＳ Ｐゴシック"/>
      <family val="3"/>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3" tint="-0.249977111117893"/>
      <name val="Meiryo UI"/>
      <family val="3"/>
      <charset val="128"/>
    </font>
    <font>
      <sz val="10"/>
      <color theme="1" tint="0.34998626667073579"/>
      <name val="Meiryo UI"/>
      <family val="3"/>
      <charset val="128"/>
    </font>
    <font>
      <sz val="10"/>
      <color rgb="FFFF0000"/>
      <name val="Meiryo UI"/>
      <family val="3"/>
      <charset val="128"/>
    </font>
    <font>
      <sz val="11"/>
      <color rgb="FF3F3F76"/>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sz val="11"/>
      <color theme="1"/>
      <name val="ＭＳ Ｐゴシック"/>
      <family val="2"/>
      <charset val="128"/>
    </font>
    <font>
      <sz val="9"/>
      <color theme="1"/>
      <name val="Meiryo UI"/>
      <family val="3"/>
      <charset val="128"/>
    </font>
    <font>
      <sz val="8"/>
      <color theme="1"/>
      <name val="Meiryo UI"/>
      <family val="3"/>
      <charset val="128"/>
    </font>
    <font>
      <b/>
      <sz val="11"/>
      <color rgb="FFFF0000"/>
      <name val="Meiryo UI"/>
      <family val="3"/>
      <charset val="128"/>
    </font>
    <font>
      <sz val="8"/>
      <name val="Meiryo UI"/>
      <family val="3"/>
      <charset val="128"/>
    </font>
  </fonts>
  <fills count="20">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
      <patternFill patternType="solid">
        <fgColor rgb="FFBC1E1E"/>
        <bgColor indexed="64"/>
      </patternFill>
    </fill>
    <fill>
      <patternFill patternType="solid">
        <fgColor rgb="FFC00000"/>
        <bgColor indexed="64"/>
      </patternFill>
    </fill>
    <fill>
      <patternFill patternType="solid">
        <fgColor rgb="FFDEAE00"/>
        <bgColor indexed="64"/>
      </patternFill>
    </fill>
    <fill>
      <patternFill patternType="solid">
        <fgColor rgb="FF0ABA6A"/>
        <bgColor indexed="64"/>
      </patternFill>
    </fill>
    <fill>
      <patternFill patternType="solid">
        <fgColor rgb="FF0082E6"/>
        <bgColor indexed="64"/>
      </patternFill>
    </fill>
    <fill>
      <patternFill patternType="solid">
        <fgColor rgb="FF525252"/>
        <bgColor indexed="64"/>
      </patternFill>
    </fill>
    <fill>
      <patternFill patternType="solid">
        <fgColor rgb="FFFFFF00"/>
        <bgColor indexed="64"/>
      </patternFill>
    </fill>
    <fill>
      <patternFill patternType="solid">
        <fgColor rgb="FF002060"/>
        <bgColor indexed="64"/>
      </patternFill>
    </fill>
  </fills>
  <borders count="15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right style="thin">
        <color theme="0"/>
      </right>
      <top style="thin">
        <color indexed="64"/>
      </top>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style="thin">
        <color indexed="64"/>
      </top>
      <bottom style="thin">
        <color theme="0" tint="-0.14993743705557422"/>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64"/>
      </top>
      <bottom style="thin">
        <color theme="0" tint="-0.14993743705557422"/>
      </bottom>
      <diagonal/>
    </border>
    <border>
      <left style="thin">
        <color indexed="9"/>
      </left>
      <right/>
      <top style="thin">
        <color indexed="64"/>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thin">
        <color indexed="64"/>
      </top>
      <bottom style="thin">
        <color auto="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diagonal/>
    </border>
    <border>
      <left style="thin">
        <color indexed="64"/>
      </left>
      <right style="thin">
        <color theme="0"/>
      </right>
      <top/>
      <bottom style="thin">
        <color indexed="64"/>
      </bottom>
      <diagonal/>
    </border>
    <border>
      <left/>
      <right/>
      <top style="thin">
        <color indexed="64"/>
      </top>
      <bottom/>
      <diagonal/>
    </border>
    <border>
      <left/>
      <right/>
      <top style="double">
        <color indexed="64"/>
      </top>
      <bottom style="thin">
        <color indexed="64"/>
      </bottom>
      <diagonal/>
    </border>
    <border>
      <left/>
      <right/>
      <top style="thin">
        <color theme="0" tint="-0.24994659260841701"/>
      </top>
      <bottom style="thin">
        <color theme="1"/>
      </bottom>
      <diagonal/>
    </border>
    <border>
      <left/>
      <right style="thin">
        <color indexed="9"/>
      </right>
      <top style="thin">
        <color theme="0" tint="-0.24994659260841701"/>
      </top>
      <bottom style="double">
        <color indexed="64"/>
      </bottom>
      <diagonal/>
    </border>
    <border>
      <left/>
      <right style="thin">
        <color indexed="9"/>
      </right>
      <top style="double">
        <color auto="1"/>
      </top>
      <bottom style="thin">
        <color auto="1"/>
      </bottom>
      <diagonal/>
    </border>
    <border>
      <left/>
      <right style="thin">
        <color indexed="9"/>
      </right>
      <top style="thin">
        <color theme="0" tint="-0.14993743705557422"/>
      </top>
      <bottom style="thin">
        <color theme="0" tint="-0.14993743705557422"/>
      </bottom>
      <diagonal/>
    </border>
    <border>
      <left style="thin">
        <color indexed="9"/>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indexed="9"/>
      </right>
      <top style="thin">
        <color theme="0" tint="-0.14993743705557422"/>
      </top>
      <bottom style="thin">
        <color theme="0" tint="-0.14996795556505021"/>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style="thin">
        <color theme="0" tint="-0.2499465926084170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theme="0" tint="-0.24994659260841701"/>
      </right>
      <top/>
      <bottom style="thin">
        <color indexed="64"/>
      </bottom>
      <diagonal/>
    </border>
    <border>
      <left/>
      <right style="thin">
        <color theme="0" tint="-0.24994659260841701"/>
      </right>
      <top style="thin">
        <color theme="0" tint="-0.24994659260841701"/>
      </top>
      <bottom style="thin">
        <color theme="1"/>
      </bottom>
      <diagonal/>
    </border>
    <border>
      <left style="thin">
        <color indexed="64"/>
      </left>
      <right style="thin">
        <color indexed="64"/>
      </right>
      <top style="thin">
        <color indexed="64"/>
      </top>
      <bottom style="thin">
        <color theme="0"/>
      </bottom>
      <diagonal/>
    </border>
    <border>
      <left style="thin">
        <color indexed="9"/>
      </left>
      <right/>
      <top/>
      <bottom style="thin">
        <color indexed="9"/>
      </bottom>
      <diagonal/>
    </border>
    <border>
      <left style="thin">
        <color indexed="64"/>
      </left>
      <right style="thin">
        <color theme="0"/>
      </right>
      <top style="thin">
        <color indexed="64"/>
      </top>
      <bottom style="thin">
        <color theme="0"/>
      </bottom>
      <diagonal/>
    </border>
    <border>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style="thin">
        <color theme="0" tint="-0.24994659260841701"/>
      </right>
      <top style="double">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top style="thin">
        <color indexed="9"/>
      </top>
      <bottom style="thin">
        <color indexed="9"/>
      </bottom>
      <diagonal/>
    </border>
    <border>
      <left style="thin">
        <color indexed="9"/>
      </left>
      <right/>
      <top/>
      <bottom style="thin">
        <color theme="0" tint="-0.14993743705557422"/>
      </bottom>
      <diagonal/>
    </border>
    <border>
      <left/>
      <right/>
      <top style="thin">
        <color theme="0"/>
      </top>
      <bottom style="thin">
        <color theme="0"/>
      </bottom>
      <diagonal/>
    </border>
    <border>
      <left style="thin">
        <color theme="0" tint="-0.2499465926084170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style="double">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top style="thin">
        <color indexed="64"/>
      </top>
      <bottom/>
      <diagonal/>
    </border>
    <border>
      <left/>
      <right style="thin">
        <color theme="0" tint="-0.24994659260841701"/>
      </right>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right/>
      <top/>
      <bottom style="thin">
        <color indexed="64"/>
      </bottom>
      <diagonal/>
    </border>
    <border>
      <left style="thin">
        <color theme="0" tint="-0.24994659260841701"/>
      </left>
      <right/>
      <top style="double">
        <color theme="1"/>
      </top>
      <bottom style="thin">
        <color theme="0" tint="-0.24994659260841701"/>
      </bottom>
      <diagonal/>
    </border>
    <border>
      <left/>
      <right/>
      <top style="double">
        <color theme="1"/>
      </top>
      <bottom style="thin">
        <color theme="0" tint="-0.24994659260841701"/>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center"/>
    </xf>
    <xf numFmtId="0" fontId="1" fillId="0" borderId="0"/>
    <xf numFmtId="0" fontId="25" fillId="0" borderId="0">
      <alignment vertical="center"/>
    </xf>
    <xf numFmtId="0" fontId="7" fillId="0" borderId="0"/>
    <xf numFmtId="0" fontId="8" fillId="0" borderId="0"/>
    <xf numFmtId="0" fontId="9" fillId="0" borderId="0"/>
    <xf numFmtId="0" fontId="16" fillId="4" borderId="5"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15" fillId="0" borderId="4" applyNumberFormat="0" applyFill="0" applyAlignment="0" applyProtection="0">
      <alignment vertical="center"/>
    </xf>
    <xf numFmtId="0" fontId="14" fillId="2" borderId="3" applyNumberFormat="0" applyAlignment="0" applyProtection="0">
      <alignment vertical="center"/>
    </xf>
    <xf numFmtId="0" fontId="14" fillId="2" borderId="3" applyNumberFormat="0" applyAlignment="0" applyProtection="0">
      <alignment vertical="center"/>
    </xf>
    <xf numFmtId="0" fontId="1" fillId="0" borderId="0">
      <alignment vertical="center"/>
    </xf>
    <xf numFmtId="0" fontId="1" fillId="0" borderId="0"/>
    <xf numFmtId="0" fontId="1" fillId="0" borderId="0" applyFill="0"/>
    <xf numFmtId="0" fontId="13"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2" fillId="0" borderId="0">
      <alignment vertical="center"/>
    </xf>
    <xf numFmtId="0" fontId="12" fillId="0" borderId="0">
      <alignment vertical="center"/>
    </xf>
    <xf numFmtId="0" fontId="20" fillId="0" borderId="0" applyNumberFormat="0" applyFill="0" applyBorder="0" applyAlignment="0" applyProtection="0">
      <alignment vertical="top"/>
      <protection locked="0"/>
    </xf>
    <xf numFmtId="0" fontId="12"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829">
    <xf numFmtId="0" fontId="0" fillId="0" borderId="0" xfId="0"/>
    <xf numFmtId="0" fontId="21" fillId="0" borderId="0" xfId="0" applyFont="1" applyBorder="1" applyAlignment="1">
      <alignment vertical="center"/>
    </xf>
    <xf numFmtId="3" fontId="21" fillId="0" borderId="0" xfId="0" applyNumberFormat="1" applyFont="1" applyBorder="1" applyAlignment="1">
      <alignment vertical="center"/>
    </xf>
    <xf numFmtId="4" fontId="21" fillId="0" borderId="0" xfId="0" applyNumberFormat="1" applyFont="1" applyBorder="1" applyAlignment="1">
      <alignment vertical="center"/>
    </xf>
    <xf numFmtId="181" fontId="21" fillId="0" borderId="0" xfId="0" applyNumberFormat="1" applyFont="1" applyBorder="1" applyAlignment="1">
      <alignment horizontal="center" vertical="center"/>
    </xf>
    <xf numFmtId="0" fontId="21" fillId="0" borderId="7" xfId="0" applyFont="1" applyBorder="1" applyAlignment="1">
      <alignment vertical="center"/>
    </xf>
    <xf numFmtId="0" fontId="22" fillId="0" borderId="7" xfId="0" applyFont="1" applyBorder="1" applyAlignment="1">
      <alignment vertical="center"/>
    </xf>
    <xf numFmtId="3" fontId="21" fillId="0" borderId="7" xfId="0" applyNumberFormat="1" applyFont="1" applyBorder="1" applyAlignment="1">
      <alignment vertical="center"/>
    </xf>
    <xf numFmtId="4" fontId="21" fillId="0" borderId="7" xfId="0" applyNumberFormat="1" applyFont="1" applyBorder="1" applyAlignment="1">
      <alignment vertical="center"/>
    </xf>
    <xf numFmtId="181" fontId="21" fillId="0" borderId="7" xfId="0" applyNumberFormat="1" applyFont="1" applyBorder="1" applyAlignment="1">
      <alignment horizontal="center" vertical="center"/>
    </xf>
    <xf numFmtId="0" fontId="21" fillId="0" borderId="7" xfId="0" applyFont="1" applyFill="1" applyBorder="1"/>
    <xf numFmtId="38" fontId="22" fillId="0" borderId="7" xfId="9" applyFont="1" applyFill="1" applyBorder="1"/>
    <xf numFmtId="0" fontId="22" fillId="0" borderId="7" xfId="0" applyFont="1" applyFill="1" applyBorder="1"/>
    <xf numFmtId="0" fontId="22" fillId="0" borderId="8" xfId="0" applyFont="1" applyFill="1" applyBorder="1"/>
    <xf numFmtId="38" fontId="22" fillId="0" borderId="8" xfId="9" applyFont="1" applyFill="1" applyBorder="1"/>
    <xf numFmtId="180" fontId="22" fillId="0" borderId="9"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7" xfId="0" applyFont="1" applyFill="1" applyBorder="1" applyAlignment="1">
      <alignment horizontal="center" wrapText="1"/>
    </xf>
    <xf numFmtId="180" fontId="22" fillId="0" borderId="11" xfId="0" applyNumberFormat="1" applyFont="1" applyFill="1" applyBorder="1" applyAlignment="1">
      <alignment horizontal="right" vertical="center"/>
    </xf>
    <xf numFmtId="0" fontId="22" fillId="0" borderId="18" xfId="0" applyFont="1" applyFill="1" applyBorder="1"/>
    <xf numFmtId="38" fontId="22" fillId="0" borderId="17" xfId="9" applyFont="1" applyFill="1" applyBorder="1"/>
    <xf numFmtId="0" fontId="22" fillId="0" borderId="17" xfId="0" applyFont="1" applyFill="1" applyBorder="1"/>
    <xf numFmtId="0" fontId="22" fillId="0" borderId="19" xfId="0" applyFont="1" applyFill="1" applyBorder="1"/>
    <xf numFmtId="0" fontId="22" fillId="0" borderId="20" xfId="0" applyFont="1" applyFill="1" applyBorder="1"/>
    <xf numFmtId="0" fontId="22" fillId="0" borderId="0" xfId="0" applyFont="1" applyAlignment="1">
      <alignment vertical="center"/>
    </xf>
    <xf numFmtId="38" fontId="26" fillId="5" borderId="26" xfId="9" applyFont="1" applyFill="1" applyBorder="1" applyAlignment="1">
      <alignment horizontal="center" vertical="center" wrapText="1"/>
    </xf>
    <xf numFmtId="38" fontId="26" fillId="5" borderId="27" xfId="9" applyFont="1" applyFill="1" applyBorder="1" applyAlignment="1">
      <alignment horizontal="center" vertical="center" wrapText="1"/>
    </xf>
    <xf numFmtId="179" fontId="26" fillId="5" borderId="27" xfId="9" applyNumberFormat="1" applyFont="1" applyFill="1" applyBorder="1" applyAlignment="1">
      <alignment horizontal="center" vertical="center" wrapText="1"/>
    </xf>
    <xf numFmtId="0" fontId="26" fillId="5" borderId="27" xfId="0" applyFont="1" applyFill="1" applyBorder="1" applyAlignment="1">
      <alignment horizontal="center" vertical="center" wrapText="1"/>
    </xf>
    <xf numFmtId="177" fontId="26" fillId="5" borderId="27" xfId="0" applyNumberFormat="1" applyFont="1" applyFill="1" applyBorder="1" applyAlignment="1">
      <alignment horizontal="center" vertical="center" wrapText="1"/>
    </xf>
    <xf numFmtId="38" fontId="26" fillId="5" borderId="28" xfId="9" applyFont="1" applyFill="1" applyBorder="1" applyAlignment="1">
      <alignment horizontal="center" vertical="center" wrapText="1"/>
    </xf>
    <xf numFmtId="179" fontId="26" fillId="5" borderId="28" xfId="9" applyNumberFormat="1" applyFont="1" applyFill="1" applyBorder="1" applyAlignment="1">
      <alignment horizontal="center" vertical="center" wrapText="1"/>
    </xf>
    <xf numFmtId="0" fontId="26" fillId="5" borderId="28" xfId="0" applyFont="1" applyFill="1" applyBorder="1" applyAlignment="1">
      <alignment horizontal="center" vertical="center" wrapText="1"/>
    </xf>
    <xf numFmtId="177" fontId="26" fillId="5" borderId="28" xfId="0" applyNumberFormat="1" applyFont="1" applyFill="1" applyBorder="1" applyAlignment="1">
      <alignment horizontal="center" vertical="center" wrapText="1"/>
    </xf>
    <xf numFmtId="0" fontId="22" fillId="0" borderId="0" xfId="0" applyFont="1" applyFill="1" applyAlignment="1">
      <alignment vertical="center"/>
    </xf>
    <xf numFmtId="38" fontId="22" fillId="0" borderId="0" xfId="9" applyFont="1" applyFill="1" applyAlignment="1">
      <alignment vertical="center"/>
    </xf>
    <xf numFmtId="38" fontId="22" fillId="0" borderId="0" xfId="0" applyNumberFormat="1" applyFont="1" applyFill="1" applyAlignment="1">
      <alignment vertical="center"/>
    </xf>
    <xf numFmtId="0" fontId="22" fillId="0" borderId="0" xfId="0" applyFont="1" applyFill="1" applyAlignment="1">
      <alignment horizontal="left" vertical="center"/>
    </xf>
    <xf numFmtId="0" fontId="22" fillId="0" borderId="0" xfId="0" applyFont="1" applyFill="1" applyAlignment="1">
      <alignment vertical="center" shrinkToFit="1"/>
    </xf>
    <xf numFmtId="179" fontId="22" fillId="0" borderId="0" xfId="9" applyNumberFormat="1" applyFont="1" applyFill="1" applyAlignment="1">
      <alignment vertical="center"/>
    </xf>
    <xf numFmtId="177" fontId="22" fillId="0" borderId="0" xfId="0" applyNumberFormat="1" applyFont="1" applyFill="1" applyAlignment="1">
      <alignment vertical="center"/>
    </xf>
    <xf numFmtId="38" fontId="22" fillId="0" borderId="0" xfId="9" applyFont="1" applyFill="1" applyBorder="1" applyAlignment="1">
      <alignment vertical="center"/>
    </xf>
    <xf numFmtId="3" fontId="22" fillId="0" borderId="0" xfId="0" applyNumberFormat="1" applyFont="1" applyFill="1" applyBorder="1" applyAlignment="1">
      <alignment horizontal="right" vertical="center" wrapText="1"/>
    </xf>
    <xf numFmtId="0" fontId="22" fillId="0" borderId="0" xfId="0" applyFont="1" applyFill="1" applyAlignment="1">
      <alignment horizontal="center" vertical="center"/>
    </xf>
    <xf numFmtId="0" fontId="26" fillId="5" borderId="29" xfId="0" applyFont="1" applyFill="1" applyBorder="1" applyAlignment="1">
      <alignment horizontal="center" vertical="center"/>
    </xf>
    <xf numFmtId="0" fontId="26" fillId="5" borderId="24" xfId="0" applyFont="1" applyFill="1" applyBorder="1" applyAlignment="1">
      <alignment horizontal="center" vertical="center"/>
    </xf>
    <xf numFmtId="4" fontId="26" fillId="5" borderId="24" xfId="0" applyNumberFormat="1" applyFont="1" applyFill="1" applyBorder="1" applyAlignment="1">
      <alignment horizontal="center" vertical="center"/>
    </xf>
    <xf numFmtId="0" fontId="26" fillId="5" borderId="30" xfId="0" applyFont="1" applyFill="1" applyBorder="1" applyAlignment="1">
      <alignment horizontal="center" vertical="center"/>
    </xf>
    <xf numFmtId="0" fontId="26" fillId="5" borderId="28" xfId="0" applyFont="1" applyFill="1" applyBorder="1" applyAlignment="1">
      <alignment horizontal="center" vertical="center"/>
    </xf>
    <xf numFmtId="3" fontId="26" fillId="5" borderId="28" xfId="0" applyNumberFormat="1" applyFont="1" applyFill="1" applyBorder="1" applyAlignment="1">
      <alignment horizontal="center" vertical="center"/>
    </xf>
    <xf numFmtId="4" fontId="26" fillId="5" borderId="28" xfId="0" applyNumberFormat="1" applyFont="1" applyFill="1" applyBorder="1" applyAlignment="1">
      <alignment horizontal="center" vertical="center"/>
    </xf>
    <xf numFmtId="181" fontId="26" fillId="5" borderId="28" xfId="0" applyNumberFormat="1" applyFont="1" applyFill="1" applyBorder="1" applyAlignment="1">
      <alignment horizontal="center" vertical="center"/>
    </xf>
    <xf numFmtId="180" fontId="26" fillId="5" borderId="31" xfId="0" applyNumberFormat="1" applyFont="1" applyFill="1" applyBorder="1" applyAlignment="1">
      <alignment horizontal="center" vertical="center"/>
    </xf>
    <xf numFmtId="0" fontId="26" fillId="5" borderId="32" xfId="0" applyFont="1" applyFill="1" applyBorder="1" applyAlignment="1">
      <alignment horizontal="center" vertical="center" wrapText="1"/>
    </xf>
    <xf numFmtId="180" fontId="26" fillId="5" borderId="33" xfId="0" applyNumberFormat="1" applyFont="1" applyFill="1" applyBorder="1" applyAlignment="1">
      <alignment horizontal="center" vertical="center"/>
    </xf>
    <xf numFmtId="180" fontId="26" fillId="5" borderId="34" xfId="9" applyNumberFormat="1" applyFont="1" applyFill="1" applyBorder="1" applyAlignment="1">
      <alignment horizontal="center" vertical="center"/>
    </xf>
    <xf numFmtId="180" fontId="26" fillId="5" borderId="35" xfId="9" applyNumberFormat="1" applyFont="1" applyFill="1" applyBorder="1" applyAlignment="1">
      <alignment horizontal="center" vertical="center"/>
    </xf>
    <xf numFmtId="180" fontId="26" fillId="5" borderId="21" xfId="9" applyNumberFormat="1" applyFont="1" applyFill="1" applyBorder="1" applyAlignment="1">
      <alignment horizontal="center" vertical="center"/>
    </xf>
    <xf numFmtId="180" fontId="26" fillId="5" borderId="36" xfId="9" applyNumberFormat="1" applyFont="1" applyFill="1" applyBorder="1" applyAlignment="1">
      <alignment horizontal="center" vertical="center"/>
    </xf>
    <xf numFmtId="180" fontId="26" fillId="5" borderId="37" xfId="9" applyNumberFormat="1" applyFont="1" applyFill="1" applyBorder="1" applyAlignment="1">
      <alignment horizontal="center" vertical="center"/>
    </xf>
    <xf numFmtId="180" fontId="26" fillId="5" borderId="32" xfId="9" applyNumberFormat="1" applyFont="1" applyFill="1" applyBorder="1" applyAlignment="1">
      <alignment horizontal="center" vertical="center"/>
    </xf>
    <xf numFmtId="180" fontId="26" fillId="5" borderId="38" xfId="9" applyNumberFormat="1" applyFont="1" applyFill="1" applyBorder="1" applyAlignment="1">
      <alignment horizontal="center" vertical="center"/>
    </xf>
    <xf numFmtId="3" fontId="26" fillId="5" borderId="31" xfId="0" applyNumberFormat="1" applyFont="1" applyFill="1" applyBorder="1" applyAlignment="1">
      <alignment horizontal="center" vertical="center" wrapText="1"/>
    </xf>
    <xf numFmtId="3" fontId="26" fillId="5" borderId="32" xfId="0" applyNumberFormat="1" applyFont="1" applyFill="1" applyBorder="1" applyAlignment="1">
      <alignment horizontal="center" vertical="center" wrapText="1"/>
    </xf>
    <xf numFmtId="3" fontId="26" fillId="5" borderId="38" xfId="0" applyNumberFormat="1" applyFont="1" applyFill="1" applyBorder="1" applyAlignment="1">
      <alignment horizontal="center" vertical="center" wrapText="1"/>
    </xf>
    <xf numFmtId="183" fontId="27" fillId="6" borderId="39" xfId="0" applyNumberFormat="1" applyFont="1" applyFill="1" applyBorder="1" applyAlignment="1">
      <alignment horizontal="center" vertical="center"/>
    </xf>
    <xf numFmtId="183" fontId="27" fillId="0" borderId="40" xfId="0" applyNumberFormat="1" applyFont="1" applyFill="1" applyBorder="1" applyAlignment="1">
      <alignment horizontal="center" vertical="center"/>
    </xf>
    <xf numFmtId="183" fontId="27" fillId="6" borderId="41" xfId="0" applyNumberFormat="1" applyFont="1" applyFill="1" applyBorder="1" applyAlignment="1">
      <alignment horizontal="center" vertical="center"/>
    </xf>
    <xf numFmtId="0" fontId="27" fillId="6" borderId="39" xfId="0" applyFont="1" applyFill="1" applyBorder="1" applyAlignment="1">
      <alignment horizontal="left" vertical="center" indent="1"/>
    </xf>
    <xf numFmtId="0" fontId="27" fillId="0" borderId="40" xfId="0" applyFont="1" applyFill="1" applyBorder="1" applyAlignment="1">
      <alignment horizontal="left" vertical="center" indent="1"/>
    </xf>
    <xf numFmtId="0" fontId="27" fillId="6" borderId="41" xfId="0" applyFont="1" applyFill="1" applyBorder="1" applyAlignment="1">
      <alignment horizontal="left" vertical="center" indent="1"/>
    </xf>
    <xf numFmtId="0" fontId="22" fillId="0" borderId="22" xfId="0" applyFont="1" applyFill="1" applyBorder="1" applyAlignment="1">
      <alignment horizontal="center" vertical="center"/>
    </xf>
    <xf numFmtId="0" fontId="22" fillId="7" borderId="40"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41" xfId="0" applyFont="1" applyFill="1" applyBorder="1" applyAlignment="1">
      <alignment horizontal="center" vertical="center"/>
    </xf>
    <xf numFmtId="183" fontId="27" fillId="0" borderId="39" xfId="0" applyNumberFormat="1" applyFont="1" applyFill="1" applyBorder="1" applyAlignment="1">
      <alignment horizontal="center" vertical="center"/>
    </xf>
    <xf numFmtId="183" fontId="27" fillId="8" borderId="39" xfId="0" applyNumberFormat="1" applyFont="1" applyFill="1" applyBorder="1" applyAlignment="1">
      <alignment horizontal="center" vertical="center"/>
    </xf>
    <xf numFmtId="183" fontId="27" fillId="0" borderId="41" xfId="0" applyNumberFormat="1" applyFont="1" applyFill="1" applyBorder="1" applyAlignment="1">
      <alignment horizontal="center" vertical="center"/>
    </xf>
    <xf numFmtId="0" fontId="27" fillId="0" borderId="39" xfId="0" applyFont="1" applyFill="1" applyBorder="1" applyAlignment="1">
      <alignment horizontal="left" vertical="center" indent="1"/>
    </xf>
    <xf numFmtId="0" fontId="27" fillId="8" borderId="39" xfId="0" applyFont="1" applyFill="1" applyBorder="1" applyAlignment="1">
      <alignment horizontal="left" vertical="center" indent="1"/>
    </xf>
    <xf numFmtId="0" fontId="27" fillId="0" borderId="41" xfId="0" applyFont="1" applyFill="1" applyBorder="1" applyAlignment="1">
      <alignment horizontal="left" vertical="center" indent="1"/>
    </xf>
    <xf numFmtId="183" fontId="27" fillId="9" borderId="39" xfId="0" applyNumberFormat="1" applyFont="1" applyFill="1" applyBorder="1" applyAlignment="1">
      <alignment horizontal="center" vertical="center"/>
    </xf>
    <xf numFmtId="183" fontId="27" fillId="0" borderId="42" xfId="0" applyNumberFormat="1" applyFont="1" applyFill="1" applyBorder="1" applyAlignment="1">
      <alignment horizontal="center" vertical="center"/>
    </xf>
    <xf numFmtId="0" fontId="27" fillId="9" borderId="39" xfId="0" applyFont="1" applyFill="1" applyBorder="1" applyAlignment="1">
      <alignment horizontal="left" vertical="center" indent="1"/>
    </xf>
    <xf numFmtId="0" fontId="27" fillId="0" borderId="42" xfId="0" applyFont="1" applyFill="1" applyBorder="1" applyAlignment="1">
      <alignment horizontal="left" vertical="center" indent="1"/>
    </xf>
    <xf numFmtId="38" fontId="22" fillId="0" borderId="22" xfId="9" applyFont="1" applyFill="1" applyBorder="1" applyAlignment="1">
      <alignment horizontal="right" vertical="center" indent="1"/>
    </xf>
    <xf numFmtId="38" fontId="22" fillId="7" borderId="40" xfId="9" applyFont="1" applyFill="1" applyBorder="1" applyAlignment="1">
      <alignment horizontal="right" vertical="center" indent="1" shrinkToFit="1"/>
    </xf>
    <xf numFmtId="38" fontId="22" fillId="0" borderId="40" xfId="9" applyFont="1" applyFill="1" applyBorder="1" applyAlignment="1">
      <alignment horizontal="right" vertical="center" indent="1" shrinkToFit="1"/>
    </xf>
    <xf numFmtId="38" fontId="22" fillId="0" borderId="23" xfId="9" applyFont="1" applyFill="1" applyBorder="1" applyAlignment="1">
      <alignment horizontal="right" vertical="center" indent="1" shrinkToFit="1"/>
    </xf>
    <xf numFmtId="38" fontId="22" fillId="0" borderId="41" xfId="9" applyFont="1" applyFill="1" applyBorder="1" applyAlignment="1">
      <alignment horizontal="right" vertical="center" indent="1" shrinkToFit="1"/>
    </xf>
    <xf numFmtId="38" fontId="27" fillId="6" borderId="39" xfId="9" applyFont="1" applyFill="1" applyBorder="1" applyAlignment="1">
      <alignment horizontal="right" vertical="center" indent="1"/>
    </xf>
    <xf numFmtId="38" fontId="27" fillId="0" borderId="40" xfId="9" applyFont="1" applyFill="1" applyBorder="1" applyAlignment="1">
      <alignment horizontal="right" vertical="center" indent="1"/>
    </xf>
    <xf numFmtId="38" fontId="27" fillId="6" borderId="41" xfId="9" applyFont="1" applyFill="1" applyBorder="1" applyAlignment="1">
      <alignment horizontal="right" vertical="center" indent="1"/>
    </xf>
    <xf numFmtId="38" fontId="27" fillId="0" borderId="39" xfId="9" applyFont="1" applyFill="1" applyBorder="1" applyAlignment="1">
      <alignment horizontal="right" vertical="center" indent="1"/>
    </xf>
    <xf numFmtId="38" fontId="27" fillId="8" borderId="39" xfId="9" applyFont="1" applyFill="1" applyBorder="1" applyAlignment="1">
      <alignment horizontal="right" vertical="center" indent="1"/>
    </xf>
    <xf numFmtId="38" fontId="27" fillId="0" borderId="41" xfId="9" applyFont="1" applyFill="1" applyBorder="1" applyAlignment="1">
      <alignment horizontal="right" vertical="center" indent="1"/>
    </xf>
    <xf numFmtId="38" fontId="27" fillId="9" borderId="39" xfId="9" applyFont="1" applyFill="1" applyBorder="1" applyAlignment="1">
      <alignment horizontal="right" vertical="center" indent="1"/>
    </xf>
    <xf numFmtId="38" fontId="27" fillId="0" borderId="42" xfId="9" applyFont="1" applyFill="1" applyBorder="1" applyAlignment="1">
      <alignment horizontal="right" vertical="center" indent="1"/>
    </xf>
    <xf numFmtId="179" fontId="22" fillId="0" borderId="22" xfId="9" applyNumberFormat="1" applyFont="1" applyFill="1" applyBorder="1" applyAlignment="1">
      <alignment horizontal="right" vertical="center" indent="1"/>
    </xf>
    <xf numFmtId="179" fontId="22" fillId="7" borderId="40" xfId="9" applyNumberFormat="1" applyFont="1" applyFill="1" applyBorder="1" applyAlignment="1">
      <alignment horizontal="right" vertical="center" indent="1" shrinkToFit="1"/>
    </xf>
    <xf numFmtId="179" fontId="22" fillId="0" borderId="40" xfId="9" applyNumberFormat="1" applyFont="1" applyFill="1" applyBorder="1" applyAlignment="1">
      <alignment horizontal="right" vertical="center" indent="1" shrinkToFit="1"/>
    </xf>
    <xf numFmtId="179" fontId="22" fillId="0" borderId="23" xfId="9" applyNumberFormat="1" applyFont="1" applyFill="1" applyBorder="1" applyAlignment="1">
      <alignment horizontal="right" vertical="center" indent="1" shrinkToFit="1"/>
    </xf>
    <xf numFmtId="179" fontId="22" fillId="0" borderId="41"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xf>
    <xf numFmtId="179" fontId="27" fillId="6" borderId="41" xfId="9" applyNumberFormat="1" applyFont="1" applyFill="1" applyBorder="1" applyAlignment="1">
      <alignment horizontal="right" vertical="center" indent="1"/>
    </xf>
    <xf numFmtId="179" fontId="27" fillId="0" borderId="39" xfId="9" applyNumberFormat="1" applyFont="1" applyFill="1" applyBorder="1" applyAlignment="1">
      <alignment horizontal="right" vertical="center" indent="1"/>
    </xf>
    <xf numFmtId="179" fontId="27" fillId="8" borderId="39" xfId="9" applyNumberFormat="1" applyFont="1" applyFill="1" applyBorder="1" applyAlignment="1">
      <alignment horizontal="right" vertical="center" indent="1"/>
    </xf>
    <xf numFmtId="179" fontId="27" fillId="0" borderId="41" xfId="9" applyNumberFormat="1" applyFont="1" applyFill="1" applyBorder="1" applyAlignment="1">
      <alignment horizontal="right" vertical="center" indent="1"/>
    </xf>
    <xf numFmtId="179" fontId="27" fillId="9" borderId="39" xfId="9" applyNumberFormat="1" applyFont="1" applyFill="1" applyBorder="1" applyAlignment="1">
      <alignment horizontal="right" vertical="center" indent="1"/>
    </xf>
    <xf numFmtId="179" fontId="27" fillId="0" borderId="42"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wrapText="1" shrinkToFit="1"/>
    </xf>
    <xf numFmtId="179" fontId="27" fillId="0" borderId="39" xfId="9" applyNumberFormat="1" applyFont="1" applyFill="1" applyBorder="1" applyAlignment="1">
      <alignment horizontal="right" vertical="center" shrinkToFit="1"/>
    </xf>
    <xf numFmtId="179" fontId="27" fillId="8" borderId="39" xfId="9" applyNumberFormat="1" applyFont="1" applyFill="1" applyBorder="1" applyAlignment="1">
      <alignment horizontal="right" vertical="center" shrinkToFit="1"/>
    </xf>
    <xf numFmtId="179" fontId="22" fillId="0" borderId="22" xfId="9" applyNumberFormat="1" applyFont="1" applyFill="1" applyBorder="1" applyAlignment="1">
      <alignment horizontal="right" vertical="center" indent="1" shrinkToFit="1"/>
    </xf>
    <xf numFmtId="179" fontId="27" fillId="6" borderId="41" xfId="9" applyNumberFormat="1" applyFont="1" applyFill="1" applyBorder="1" applyAlignment="1">
      <alignment horizontal="right" vertical="center" indent="1" shrinkToFit="1"/>
    </xf>
    <xf numFmtId="179" fontId="27" fillId="8" borderId="39" xfId="9" applyNumberFormat="1" applyFont="1" applyFill="1" applyBorder="1" applyAlignment="1">
      <alignment horizontal="right" vertical="center" indent="1" shrinkToFit="1"/>
    </xf>
    <xf numFmtId="179" fontId="27" fillId="0" borderId="41" xfId="9" applyNumberFormat="1" applyFont="1" applyFill="1" applyBorder="1" applyAlignment="1">
      <alignment horizontal="right" vertical="center" indent="1" shrinkToFit="1"/>
    </xf>
    <xf numFmtId="179" fontId="27" fillId="9" borderId="39" xfId="9" applyNumberFormat="1" applyFont="1" applyFill="1" applyBorder="1" applyAlignment="1">
      <alignment horizontal="right" vertical="center" indent="1" shrinkToFit="1"/>
    </xf>
    <xf numFmtId="179" fontId="27" fillId="0" borderId="42" xfId="9" applyNumberFormat="1" applyFont="1" applyFill="1" applyBorder="1" applyAlignment="1">
      <alignment horizontal="right" vertical="center" indent="1" shrinkToFit="1"/>
    </xf>
    <xf numFmtId="179" fontId="27" fillId="0" borderId="40" xfId="9" applyNumberFormat="1" applyFont="1" applyFill="1" applyBorder="1" applyAlignment="1">
      <alignment horizontal="right" vertical="center" wrapText="1" shrinkToFit="1"/>
    </xf>
    <xf numFmtId="0" fontId="26" fillId="5" borderId="43" xfId="0" applyFont="1" applyFill="1" applyBorder="1" applyAlignment="1">
      <alignment horizontal="center" vertical="center" shrinkToFit="1"/>
    </xf>
    <xf numFmtId="38" fontId="26" fillId="5" borderId="40" xfId="9" applyFont="1" applyFill="1" applyBorder="1" applyAlignment="1">
      <alignment horizontal="right" vertical="center" wrapText="1" indent="1"/>
    </xf>
    <xf numFmtId="0" fontId="26" fillId="5" borderId="40" xfId="0" applyFont="1" applyFill="1" applyBorder="1" applyAlignment="1">
      <alignment horizontal="right" vertical="center" wrapText="1" indent="1"/>
    </xf>
    <xf numFmtId="38" fontId="22" fillId="7"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wrapText="1" indent="1"/>
    </xf>
    <xf numFmtId="0" fontId="22" fillId="7" borderId="40" xfId="0" applyFont="1" applyFill="1" applyBorder="1" applyAlignment="1">
      <alignment horizontal="right" vertical="center" wrapText="1" indent="1"/>
    </xf>
    <xf numFmtId="177" fontId="22" fillId="7" borderId="40" xfId="0" applyNumberFormat="1" applyFont="1" applyFill="1" applyBorder="1" applyAlignment="1">
      <alignment horizontal="right" vertical="center" wrapText="1" indent="1"/>
    </xf>
    <xf numFmtId="0" fontId="22" fillId="7" borderId="40" xfId="0" applyFont="1" applyFill="1" applyBorder="1" applyAlignment="1">
      <alignment horizontal="center" vertical="center" shrinkToFit="1"/>
    </xf>
    <xf numFmtId="38" fontId="22" fillId="6" borderId="40" xfId="9" applyFont="1" applyFill="1" applyBorder="1" applyAlignment="1">
      <alignment horizontal="right" vertical="center" wrapText="1" indent="1"/>
    </xf>
    <xf numFmtId="179" fontId="22" fillId="6" borderId="40" xfId="9" applyNumberFormat="1" applyFont="1" applyFill="1" applyBorder="1" applyAlignment="1">
      <alignment horizontal="right" vertical="center" wrapText="1" indent="1"/>
    </xf>
    <xf numFmtId="0" fontId="22" fillId="6" borderId="40" xfId="0" applyFont="1" applyFill="1" applyBorder="1" applyAlignment="1">
      <alignment horizontal="right" vertical="center" wrapText="1" indent="1"/>
    </xf>
    <xf numFmtId="177" fontId="22" fillId="6" borderId="40" xfId="0" applyNumberFormat="1" applyFont="1" applyFill="1" applyBorder="1" applyAlignment="1">
      <alignment horizontal="right" vertical="center" wrapText="1" indent="1"/>
    </xf>
    <xf numFmtId="0" fontId="22" fillId="6" borderId="40" xfId="0" applyFont="1" applyFill="1" applyBorder="1" applyAlignment="1">
      <alignment horizontal="center" vertical="center" shrinkToFit="1"/>
    </xf>
    <xf numFmtId="38" fontId="22" fillId="8" borderId="40" xfId="9" applyFont="1" applyFill="1" applyBorder="1" applyAlignment="1">
      <alignment horizontal="right" vertical="center" wrapText="1" indent="1"/>
    </xf>
    <xf numFmtId="179" fontId="22" fillId="8" borderId="40" xfId="9" applyNumberFormat="1" applyFont="1" applyFill="1" applyBorder="1" applyAlignment="1">
      <alignment horizontal="right" vertical="center" wrapText="1" indent="1"/>
    </xf>
    <xf numFmtId="0" fontId="22" fillId="8" borderId="40" xfId="0" applyFont="1" applyFill="1" applyBorder="1" applyAlignment="1">
      <alignment horizontal="right" vertical="center" wrapText="1" indent="1"/>
    </xf>
    <xf numFmtId="177" fontId="22" fillId="8" borderId="40" xfId="0" applyNumberFormat="1" applyFont="1" applyFill="1" applyBorder="1" applyAlignment="1">
      <alignment horizontal="right" vertical="center" wrapText="1" indent="1"/>
    </xf>
    <xf numFmtId="0" fontId="22" fillId="8" borderId="40" xfId="0" applyFont="1" applyFill="1" applyBorder="1" applyAlignment="1">
      <alignment horizontal="center" vertical="center" shrinkToFit="1"/>
    </xf>
    <xf numFmtId="38" fontId="22" fillId="9" borderId="40" xfId="9" applyFont="1" applyFill="1" applyBorder="1" applyAlignment="1">
      <alignment horizontal="right" vertical="center" wrapText="1" indent="1"/>
    </xf>
    <xf numFmtId="179" fontId="22" fillId="9" borderId="40" xfId="9" applyNumberFormat="1" applyFont="1" applyFill="1" applyBorder="1" applyAlignment="1">
      <alignment horizontal="right" vertical="center" wrapText="1" indent="1"/>
    </xf>
    <xf numFmtId="0" fontId="22" fillId="9" borderId="40" xfId="0" applyFont="1" applyFill="1" applyBorder="1" applyAlignment="1">
      <alignment horizontal="right" vertical="center" wrapText="1" indent="1"/>
    </xf>
    <xf numFmtId="177" fontId="22" fillId="9" borderId="40" xfId="0" applyNumberFormat="1" applyFont="1" applyFill="1" applyBorder="1" applyAlignment="1">
      <alignment horizontal="right" vertical="center" wrapText="1" indent="1"/>
    </xf>
    <xf numFmtId="0" fontId="22" fillId="9" borderId="40" xfId="0" applyFont="1" applyFill="1" applyBorder="1" applyAlignment="1">
      <alignment horizontal="center" vertical="center" shrinkToFit="1"/>
    </xf>
    <xf numFmtId="179" fontId="27" fillId="8" borderId="39" xfId="9" applyNumberFormat="1" applyFont="1" applyFill="1" applyBorder="1" applyAlignment="1">
      <alignment horizontal="right" vertical="center" wrapText="1" shrinkToFit="1"/>
    </xf>
    <xf numFmtId="0" fontId="22" fillId="0" borderId="22" xfId="0" applyFont="1" applyFill="1" applyBorder="1" applyAlignment="1">
      <alignment horizontal="left" vertical="center" indent="1"/>
    </xf>
    <xf numFmtId="0" fontId="22" fillId="7" borderId="40" xfId="0" applyFont="1" applyFill="1" applyBorder="1" applyAlignment="1">
      <alignment horizontal="left" vertical="center" indent="1" shrinkToFit="1"/>
    </xf>
    <xf numFmtId="0" fontId="22" fillId="0" borderId="40" xfId="0" applyFont="1" applyFill="1" applyBorder="1" applyAlignment="1">
      <alignment horizontal="left" vertical="center" indent="1" shrinkToFit="1"/>
    </xf>
    <xf numFmtId="0" fontId="22" fillId="0" borderId="23" xfId="0" applyFont="1" applyFill="1" applyBorder="1" applyAlignment="1">
      <alignment horizontal="left" vertical="center" indent="1" shrinkToFit="1"/>
    </xf>
    <xf numFmtId="0" fontId="22" fillId="0" borderId="41" xfId="0" applyFont="1" applyFill="1" applyBorder="1" applyAlignment="1">
      <alignment horizontal="left" vertical="center" indent="1" shrinkToFit="1"/>
    </xf>
    <xf numFmtId="38" fontId="26" fillId="5" borderId="24" xfId="9" applyFont="1" applyFill="1" applyBorder="1" applyAlignment="1">
      <alignment vertical="center" wrapText="1"/>
    </xf>
    <xf numFmtId="0" fontId="22" fillId="0" borderId="0" xfId="0" applyFont="1" applyBorder="1" applyAlignment="1">
      <alignment vertical="center"/>
    </xf>
    <xf numFmtId="40" fontId="22" fillId="0" borderId="22" xfId="9" applyNumberFormat="1" applyFont="1" applyFill="1" applyBorder="1" applyAlignment="1">
      <alignment horizontal="right" vertical="center" indent="1"/>
    </xf>
    <xf numFmtId="40" fontId="22" fillId="7" borderId="40" xfId="9" applyNumberFormat="1" applyFont="1" applyFill="1" applyBorder="1" applyAlignment="1">
      <alignment horizontal="right" vertical="center" indent="1"/>
    </xf>
    <xf numFmtId="40" fontId="22" fillId="0" borderId="40" xfId="9" applyNumberFormat="1" applyFont="1" applyFill="1" applyBorder="1" applyAlignment="1">
      <alignment horizontal="right" vertical="center" wrapText="1" indent="1"/>
    </xf>
    <xf numFmtId="40" fontId="22" fillId="0" borderId="40" xfId="9" applyNumberFormat="1" applyFont="1" applyFill="1" applyBorder="1" applyAlignment="1">
      <alignment horizontal="right" vertical="center" indent="1"/>
    </xf>
    <xf numFmtId="40" fontId="22" fillId="0" borderId="23" xfId="9" applyNumberFormat="1" applyFont="1" applyFill="1" applyBorder="1" applyAlignment="1">
      <alignment horizontal="right" vertical="center" indent="1"/>
    </xf>
    <xf numFmtId="40" fontId="22" fillId="0" borderId="41"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indent="1"/>
    </xf>
    <xf numFmtId="40" fontId="27" fillId="0" borderId="40"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wrapText="1" indent="1"/>
    </xf>
    <xf numFmtId="40" fontId="27" fillId="6" borderId="41" xfId="9" applyNumberFormat="1" applyFont="1" applyFill="1" applyBorder="1" applyAlignment="1">
      <alignment horizontal="right" vertical="center" indent="1"/>
    </xf>
    <xf numFmtId="40" fontId="27" fillId="0" borderId="39" xfId="9" applyNumberFormat="1" applyFont="1" applyFill="1" applyBorder="1" applyAlignment="1">
      <alignment horizontal="right" vertical="center" indent="1"/>
    </xf>
    <xf numFmtId="40" fontId="27" fillId="8" borderId="39" xfId="9" applyNumberFormat="1" applyFont="1" applyFill="1" applyBorder="1" applyAlignment="1">
      <alignment horizontal="right" vertical="center" indent="1"/>
    </xf>
    <xf numFmtId="40" fontId="27" fillId="0" borderId="41" xfId="9" applyNumberFormat="1" applyFont="1" applyFill="1" applyBorder="1" applyAlignment="1">
      <alignment horizontal="right" vertical="center" indent="1"/>
    </xf>
    <xf numFmtId="40" fontId="27" fillId="9" borderId="39" xfId="9" applyNumberFormat="1" applyFont="1" applyFill="1" applyBorder="1" applyAlignment="1">
      <alignment horizontal="right" vertical="center" indent="1"/>
    </xf>
    <xf numFmtId="40" fontId="27" fillId="0" borderId="42" xfId="9" applyNumberFormat="1" applyFont="1" applyFill="1" applyBorder="1" applyAlignment="1">
      <alignment horizontal="right" vertical="center" indent="1"/>
    </xf>
    <xf numFmtId="38" fontId="26" fillId="5" borderId="2" xfId="9" applyFont="1" applyFill="1" applyBorder="1" applyAlignment="1">
      <alignment horizontal="right" vertical="center" indent="1" shrinkToFit="1"/>
    </xf>
    <xf numFmtId="40" fontId="26" fillId="5" borderId="2" xfId="9" applyNumberFormat="1" applyFont="1" applyFill="1" applyBorder="1" applyAlignment="1">
      <alignment horizontal="right" vertical="center" indent="1" shrinkToFit="1"/>
    </xf>
    <xf numFmtId="38" fontId="27" fillId="7" borderId="56" xfId="9" applyFont="1" applyFill="1" applyBorder="1" applyAlignment="1">
      <alignment horizontal="right" vertical="center" indent="1" shrinkToFit="1"/>
    </xf>
    <xf numFmtId="40" fontId="27" fillId="7" borderId="56" xfId="9" applyNumberFormat="1" applyFont="1" applyFill="1" applyBorder="1" applyAlignment="1">
      <alignment horizontal="right" vertical="center" indent="1" shrinkToFit="1"/>
    </xf>
    <xf numFmtId="38" fontId="27" fillId="6" borderId="57" xfId="9" applyFont="1" applyFill="1" applyBorder="1" applyAlignment="1">
      <alignment horizontal="right" vertical="center" indent="1" shrinkToFit="1"/>
    </xf>
    <xf numFmtId="40" fontId="27" fillId="6" borderId="57" xfId="9" applyNumberFormat="1" applyFont="1" applyFill="1" applyBorder="1" applyAlignment="1">
      <alignment horizontal="right" vertical="center" indent="1" shrinkToFit="1"/>
    </xf>
    <xf numFmtId="38" fontId="27" fillId="8" borderId="57" xfId="9" applyFont="1" applyFill="1" applyBorder="1" applyAlignment="1">
      <alignment horizontal="right" vertical="center" indent="1" shrinkToFit="1"/>
    </xf>
    <xf numFmtId="40" fontId="27" fillId="8" borderId="57" xfId="9" applyNumberFormat="1" applyFont="1" applyFill="1" applyBorder="1" applyAlignment="1">
      <alignment horizontal="right" vertical="center" indent="1" shrinkToFit="1"/>
    </xf>
    <xf numFmtId="38" fontId="27" fillId="9" borderId="58" xfId="9" applyFont="1" applyFill="1" applyBorder="1" applyAlignment="1">
      <alignment horizontal="right" vertical="center" indent="1" shrinkToFit="1"/>
    </xf>
    <xf numFmtId="40" fontId="27" fillId="9" borderId="58" xfId="9" applyNumberFormat="1" applyFont="1" applyFill="1" applyBorder="1" applyAlignment="1">
      <alignment horizontal="right" vertical="center" indent="1" shrinkToFit="1"/>
    </xf>
    <xf numFmtId="179" fontId="26" fillId="5" borderId="2" xfId="9" applyNumberFormat="1" applyFont="1" applyFill="1" applyBorder="1" applyAlignment="1">
      <alignment horizontal="right" vertical="center" indent="1" shrinkToFit="1"/>
    </xf>
    <xf numFmtId="179" fontId="27" fillId="7" borderId="56" xfId="9" applyNumberFormat="1" applyFont="1" applyFill="1" applyBorder="1" applyAlignment="1">
      <alignment horizontal="right" vertical="center" indent="1" shrinkToFit="1"/>
    </xf>
    <xf numFmtId="179" fontId="27" fillId="6" borderId="57" xfId="9" applyNumberFormat="1" applyFont="1" applyFill="1" applyBorder="1" applyAlignment="1">
      <alignment horizontal="right" vertical="center" indent="1" shrinkToFit="1"/>
    </xf>
    <xf numFmtId="179" fontId="27" fillId="8" borderId="57" xfId="9" applyNumberFormat="1" applyFont="1" applyFill="1" applyBorder="1" applyAlignment="1">
      <alignment horizontal="right" vertical="center" indent="1" shrinkToFit="1"/>
    </xf>
    <xf numFmtId="179" fontId="27" fillId="9" borderId="58" xfId="9" applyNumberFormat="1" applyFont="1" applyFill="1" applyBorder="1" applyAlignment="1">
      <alignment horizontal="right" vertical="center" indent="1" shrinkToFit="1"/>
    </xf>
    <xf numFmtId="38" fontId="22" fillId="0" borderId="17" xfId="9" applyFont="1" applyFill="1" applyBorder="1" applyAlignment="1">
      <alignment horizontal="left"/>
    </xf>
    <xf numFmtId="0" fontId="22" fillId="0" borderId="0" xfId="0" applyFont="1" applyFill="1" applyBorder="1"/>
    <xf numFmtId="0" fontId="22" fillId="0" borderId="0" xfId="0" applyFont="1" applyFill="1" applyBorder="1" applyAlignment="1">
      <alignment horizontal="center" wrapText="1"/>
    </xf>
    <xf numFmtId="184" fontId="22" fillId="0" borderId="12" xfId="9" applyNumberFormat="1" applyFont="1" applyFill="1" applyBorder="1" applyAlignment="1">
      <alignment horizontal="right" vertical="center"/>
    </xf>
    <xf numFmtId="184" fontId="22" fillId="0" borderId="13" xfId="9" applyNumberFormat="1" applyFont="1" applyFill="1" applyBorder="1" applyAlignment="1">
      <alignment horizontal="right" vertical="center"/>
    </xf>
    <xf numFmtId="184" fontId="22" fillId="0" borderId="9" xfId="9" applyNumberFormat="1" applyFont="1" applyFill="1" applyBorder="1" applyAlignment="1">
      <alignment horizontal="center" vertical="center"/>
    </xf>
    <xf numFmtId="184" fontId="22" fillId="0" borderId="9" xfId="9" applyNumberFormat="1" applyFont="1" applyFill="1" applyBorder="1" applyAlignment="1">
      <alignment horizontal="right" vertical="center"/>
    </xf>
    <xf numFmtId="184" fontId="22" fillId="0" borderId="14" xfId="9" applyNumberFormat="1" applyFont="1" applyFill="1" applyBorder="1" applyAlignment="1">
      <alignment horizontal="right" vertical="center"/>
    </xf>
    <xf numFmtId="184" fontId="22" fillId="0" borderId="15" xfId="9" applyNumberFormat="1" applyFont="1" applyFill="1" applyBorder="1" applyAlignment="1">
      <alignment horizontal="right" vertical="center"/>
    </xf>
    <xf numFmtId="184" fontId="22" fillId="0" borderId="10" xfId="9" applyNumberFormat="1" applyFont="1" applyFill="1" applyBorder="1" applyAlignment="1">
      <alignment horizontal="right" vertical="center"/>
    </xf>
    <xf numFmtId="184" fontId="22" fillId="0" borderId="16" xfId="9" applyNumberFormat="1" applyFont="1" applyFill="1" applyBorder="1" applyAlignment="1">
      <alignment horizontal="right" vertical="center"/>
    </xf>
    <xf numFmtId="184" fontId="22" fillId="0" borderId="17" xfId="9" applyNumberFormat="1" applyFont="1" applyFill="1" applyBorder="1" applyAlignment="1">
      <alignment horizontal="center" vertical="center"/>
    </xf>
    <xf numFmtId="184" fontId="22" fillId="0" borderId="17" xfId="9" applyNumberFormat="1" applyFont="1" applyFill="1" applyBorder="1" applyAlignment="1">
      <alignment horizontal="right" vertical="center"/>
    </xf>
    <xf numFmtId="184" fontId="22" fillId="0" borderId="9" xfId="0" applyNumberFormat="1" applyFont="1" applyFill="1" applyBorder="1" applyAlignment="1">
      <alignment horizontal="right" vertical="center" wrapText="1"/>
    </xf>
    <xf numFmtId="38" fontId="22" fillId="0" borderId="22" xfId="9" applyFont="1" applyFill="1" applyBorder="1" applyAlignment="1">
      <alignment horizontal="right" vertical="center"/>
    </xf>
    <xf numFmtId="38" fontId="22" fillId="7" borderId="40" xfId="9" applyFont="1" applyFill="1" applyBorder="1" applyAlignment="1">
      <alignment horizontal="right" vertical="center" indent="1"/>
    </xf>
    <xf numFmtId="38" fontId="22" fillId="7" borderId="40" xfId="9" applyFont="1" applyFill="1" applyBorder="1" applyAlignment="1">
      <alignment horizontal="right" vertical="center" shrinkToFit="1"/>
    </xf>
    <xf numFmtId="38" fontId="22" fillId="0" borderId="40" xfId="9" applyFont="1" applyFill="1" applyBorder="1" applyAlignment="1">
      <alignment horizontal="right" vertical="center" indent="1"/>
    </xf>
    <xf numFmtId="38" fontId="22" fillId="0" borderId="40" xfId="9" applyFont="1" applyFill="1" applyBorder="1" applyAlignment="1">
      <alignment horizontal="right" vertical="center" shrinkToFit="1"/>
    </xf>
    <xf numFmtId="38" fontId="22" fillId="0" borderId="23" xfId="9" applyFont="1" applyFill="1" applyBorder="1" applyAlignment="1">
      <alignment horizontal="right" vertical="center" indent="1"/>
    </xf>
    <xf numFmtId="38" fontId="22" fillId="0" borderId="23" xfId="9" applyFont="1" applyFill="1" applyBorder="1" applyAlignment="1">
      <alignment horizontal="right" vertical="center" shrinkToFit="1"/>
    </xf>
    <xf numFmtId="38" fontId="22" fillId="0" borderId="41" xfId="9" applyFont="1" applyFill="1" applyBorder="1" applyAlignment="1">
      <alignment horizontal="right" vertical="center" indent="1"/>
    </xf>
    <xf numFmtId="38" fontId="22" fillId="0" borderId="41" xfId="9" applyFont="1" applyFill="1" applyBorder="1" applyAlignment="1">
      <alignment horizontal="right" vertical="center" shrinkToFit="1"/>
    </xf>
    <xf numFmtId="0" fontId="22" fillId="0" borderId="0" xfId="0" applyFont="1" applyFill="1" applyBorder="1" applyAlignment="1">
      <alignment horizontal="center" vertical="center"/>
    </xf>
    <xf numFmtId="0" fontId="21" fillId="0" borderId="64" xfId="0" applyFont="1" applyBorder="1" applyAlignment="1">
      <alignment vertical="center"/>
    </xf>
    <xf numFmtId="0" fontId="26" fillId="0" borderId="0" xfId="0" applyFont="1" applyFill="1" applyBorder="1" applyAlignment="1">
      <alignment horizontal="center" vertical="center"/>
    </xf>
    <xf numFmtId="0" fontId="30" fillId="0" borderId="7" xfId="0" applyFont="1" applyBorder="1" applyAlignment="1">
      <alignment vertical="center"/>
    </xf>
    <xf numFmtId="0" fontId="30" fillId="0" borderId="70" xfId="0" applyFont="1" applyBorder="1" applyAlignment="1">
      <alignment vertical="center"/>
    </xf>
    <xf numFmtId="0" fontId="21" fillId="0" borderId="70" xfId="0" applyFont="1" applyBorder="1" applyAlignment="1">
      <alignment vertical="center"/>
    </xf>
    <xf numFmtId="0" fontId="22" fillId="0" borderId="74" xfId="0" applyFont="1" applyBorder="1" applyAlignment="1">
      <alignment vertical="center"/>
    </xf>
    <xf numFmtId="3" fontId="26" fillId="0" borderId="0" xfId="0" applyNumberFormat="1" applyFont="1" applyFill="1" applyBorder="1" applyAlignment="1">
      <alignment horizontal="center" vertical="center"/>
    </xf>
    <xf numFmtId="4" fontId="26" fillId="0" borderId="0" xfId="0" applyNumberFormat="1" applyFont="1" applyFill="1" applyBorder="1" applyAlignment="1">
      <alignment horizontal="center" vertical="center"/>
    </xf>
    <xf numFmtId="182" fontId="26" fillId="0" borderId="0" xfId="0" applyNumberFormat="1" applyFont="1" applyFill="1" applyBorder="1" applyAlignment="1">
      <alignment horizontal="center" vertical="center"/>
    </xf>
    <xf numFmtId="181" fontId="26" fillId="0" borderId="0" xfId="0" applyNumberFormat="1" applyFont="1" applyFill="1" applyBorder="1" applyAlignment="1">
      <alignment horizontal="center" vertical="center"/>
    </xf>
    <xf numFmtId="38" fontId="22" fillId="0" borderId="0" xfId="9" applyFont="1" applyFill="1" applyBorder="1" applyAlignment="1">
      <alignment horizontal="right" vertical="center" indent="1"/>
    </xf>
    <xf numFmtId="40" fontId="22" fillId="0" borderId="0" xfId="9" applyNumberFormat="1" applyFont="1" applyFill="1" applyBorder="1" applyAlignment="1">
      <alignment horizontal="right" vertical="center" indent="1"/>
    </xf>
    <xf numFmtId="179" fontId="22" fillId="0" borderId="0" xfId="9" applyNumberFormat="1" applyFont="1" applyFill="1" applyBorder="1" applyAlignment="1">
      <alignment horizontal="right" vertical="center" indent="1"/>
    </xf>
    <xf numFmtId="186" fontId="27" fillId="0" borderId="0" xfId="9" applyNumberFormat="1" applyFont="1" applyFill="1" applyBorder="1" applyAlignment="1">
      <alignment horizontal="right" vertical="center" shrinkToFit="1"/>
    </xf>
    <xf numFmtId="38" fontId="22" fillId="0" borderId="0" xfId="9" applyFont="1" applyFill="1" applyBorder="1" applyAlignment="1">
      <alignment horizontal="right" vertical="center" indent="1" shrinkToFit="1"/>
    </xf>
    <xf numFmtId="179" fontId="22" fillId="0" borderId="0" xfId="9" applyNumberFormat="1" applyFont="1" applyFill="1" applyBorder="1" applyAlignment="1">
      <alignment horizontal="right" vertical="center" indent="1" shrinkToFit="1"/>
    </xf>
    <xf numFmtId="0" fontId="22" fillId="0" borderId="70" xfId="0" applyFont="1" applyBorder="1" applyAlignment="1">
      <alignment vertical="center"/>
    </xf>
    <xf numFmtId="0" fontId="33" fillId="0" borderId="0" xfId="0" applyFont="1" applyBorder="1" applyAlignment="1">
      <alignment vertical="center"/>
    </xf>
    <xf numFmtId="4" fontId="21" fillId="0" borderId="70" xfId="0" applyNumberFormat="1" applyFont="1" applyBorder="1" applyAlignment="1">
      <alignment vertical="center"/>
    </xf>
    <xf numFmtId="38" fontId="22" fillId="0"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indent="1"/>
    </xf>
    <xf numFmtId="179" fontId="22" fillId="0" borderId="40" xfId="9" applyNumberFormat="1" applyFont="1" applyFill="1" applyBorder="1" applyAlignment="1">
      <alignment horizontal="right" vertical="center" wrapText="1" indent="1"/>
    </xf>
    <xf numFmtId="179" fontId="22" fillId="0" borderId="40" xfId="9" applyNumberFormat="1" applyFont="1" applyFill="1" applyBorder="1" applyAlignment="1">
      <alignment horizontal="right" vertical="center" indent="1"/>
    </xf>
    <xf numFmtId="179" fontId="22" fillId="0" borderId="23" xfId="9" applyNumberFormat="1" applyFont="1" applyFill="1" applyBorder="1" applyAlignment="1">
      <alignment horizontal="right" vertical="center" indent="1"/>
    </xf>
    <xf numFmtId="179" fontId="22" fillId="0" borderId="41" xfId="9" applyNumberFormat="1" applyFont="1" applyFill="1" applyBorder="1" applyAlignment="1">
      <alignment horizontal="right" vertical="center" indent="1"/>
    </xf>
    <xf numFmtId="38" fontId="27" fillId="6" borderId="39" xfId="9" applyFont="1" applyFill="1" applyBorder="1" applyAlignment="1">
      <alignment horizontal="right" vertical="center" wrapText="1" indent="1"/>
    </xf>
    <xf numFmtId="179" fontId="27" fillId="6" borderId="39" xfId="9" applyNumberFormat="1" applyFont="1" applyFill="1" applyBorder="1" applyAlignment="1">
      <alignment horizontal="right" vertical="center" wrapText="1" indent="1"/>
    </xf>
    <xf numFmtId="3" fontId="21" fillId="0" borderId="70" xfId="0" applyNumberFormat="1" applyFont="1" applyBorder="1" applyAlignment="1">
      <alignment vertical="center"/>
    </xf>
    <xf numFmtId="181" fontId="21" fillId="0" borderId="70" xfId="0" applyNumberFormat="1" applyFont="1" applyBorder="1" applyAlignment="1">
      <alignment horizontal="center" vertical="center"/>
    </xf>
    <xf numFmtId="0" fontId="31" fillId="0" borderId="64" xfId="0" applyFont="1" applyBorder="1" applyAlignment="1">
      <alignment vertical="center"/>
    </xf>
    <xf numFmtId="183" fontId="26" fillId="5" borderId="82" xfId="0" applyNumberFormat="1" applyFont="1" applyFill="1" applyBorder="1" applyAlignment="1">
      <alignment vertical="center"/>
    </xf>
    <xf numFmtId="183" fontId="27" fillId="7" borderId="61" xfId="0" applyNumberFormat="1" applyFont="1" applyFill="1" applyBorder="1" applyAlignment="1">
      <alignment vertical="center"/>
    </xf>
    <xf numFmtId="183" fontId="27" fillId="6" borderId="60" xfId="0" applyNumberFormat="1" applyFont="1" applyFill="1" applyBorder="1" applyAlignment="1">
      <alignment vertical="center"/>
    </xf>
    <xf numFmtId="183" fontId="27" fillId="8" borderId="60" xfId="0" applyNumberFormat="1" applyFont="1" applyFill="1" applyBorder="1" applyAlignment="1">
      <alignment vertical="center"/>
    </xf>
    <xf numFmtId="183" fontId="27" fillId="9" borderId="59" xfId="0" applyNumberFormat="1" applyFont="1" applyFill="1" applyBorder="1" applyAlignment="1">
      <alignment vertical="center"/>
    </xf>
    <xf numFmtId="183" fontId="27" fillId="7" borderId="55" xfId="0" applyNumberFormat="1" applyFont="1" applyFill="1" applyBorder="1" applyAlignment="1">
      <alignment horizontal="left" vertical="center" indent="1"/>
    </xf>
    <xf numFmtId="183" fontId="27" fillId="6" borderId="57" xfId="0" applyNumberFormat="1" applyFont="1" applyFill="1" applyBorder="1" applyAlignment="1">
      <alignment horizontal="left" vertical="center" indent="1"/>
    </xf>
    <xf numFmtId="183" fontId="27" fillId="8" borderId="57" xfId="0" applyNumberFormat="1" applyFont="1" applyFill="1" applyBorder="1" applyAlignment="1">
      <alignment horizontal="left" vertical="center" indent="1"/>
    </xf>
    <xf numFmtId="183" fontId="27" fillId="9" borderId="58" xfId="0" applyNumberFormat="1" applyFont="1" applyFill="1" applyBorder="1" applyAlignment="1">
      <alignment horizontal="left" vertical="center" indent="1"/>
    </xf>
    <xf numFmtId="183" fontId="34" fillId="5" borderId="62" xfId="0" applyNumberFormat="1" applyFont="1" applyFill="1" applyBorder="1" applyAlignment="1">
      <alignment horizontal="center" vertical="center"/>
    </xf>
    <xf numFmtId="183" fontId="27" fillId="9" borderId="93" xfId="0" applyNumberFormat="1" applyFont="1" applyFill="1" applyBorder="1" applyAlignment="1">
      <alignment vertical="center"/>
    </xf>
    <xf numFmtId="183" fontId="27" fillId="9" borderId="94" xfId="0" applyNumberFormat="1" applyFont="1" applyFill="1" applyBorder="1" applyAlignment="1">
      <alignment horizontal="left" vertical="center" indent="1"/>
    </xf>
    <xf numFmtId="0" fontId="26" fillId="5" borderId="67" xfId="0" applyFont="1" applyFill="1" applyBorder="1" applyAlignment="1">
      <alignment horizontal="center" vertical="center"/>
    </xf>
    <xf numFmtId="0" fontId="26" fillId="5" borderId="92" xfId="0" applyFont="1" applyFill="1" applyBorder="1" applyAlignment="1">
      <alignment horizontal="center" vertical="center"/>
    </xf>
    <xf numFmtId="31" fontId="26" fillId="5" borderId="89" xfId="0" applyNumberFormat="1" applyFont="1" applyFill="1" applyBorder="1" applyAlignment="1">
      <alignment horizontal="center" vertical="center"/>
    </xf>
    <xf numFmtId="31" fontId="26" fillId="5" borderId="86" xfId="0" applyNumberFormat="1" applyFont="1" applyFill="1" applyBorder="1" applyAlignment="1">
      <alignment horizontal="center" vertical="center"/>
    </xf>
    <xf numFmtId="38" fontId="22" fillId="10" borderId="66" xfId="9" applyFont="1" applyFill="1" applyBorder="1" applyAlignment="1">
      <alignment horizontal="right" vertical="center" indent="1"/>
    </xf>
    <xf numFmtId="38" fontId="22" fillId="11" borderId="66" xfId="9" applyFont="1" applyFill="1" applyBorder="1" applyAlignment="1">
      <alignment horizontal="right" vertical="center" indent="1"/>
    </xf>
    <xf numFmtId="0" fontId="21" fillId="0" borderId="95" xfId="0" applyFont="1" applyBorder="1" applyAlignment="1">
      <alignment vertical="center"/>
    </xf>
    <xf numFmtId="38" fontId="22" fillId="0" borderId="96" xfId="9" applyFont="1" applyFill="1" applyBorder="1" applyAlignment="1">
      <alignment horizontal="right" vertical="center" indent="1"/>
    </xf>
    <xf numFmtId="0" fontId="21" fillId="0" borderId="97" xfId="0" applyFont="1" applyBorder="1" applyAlignment="1">
      <alignment vertical="center"/>
    </xf>
    <xf numFmtId="38" fontId="22" fillId="0" borderId="98" xfId="9" applyFont="1" applyFill="1" applyBorder="1" applyAlignment="1">
      <alignment horizontal="left" vertical="center" indent="1"/>
    </xf>
    <xf numFmtId="38" fontId="22" fillId="10" borderId="99" xfId="9" applyFont="1" applyFill="1" applyBorder="1" applyAlignment="1">
      <alignment horizontal="left" vertical="center" indent="1"/>
    </xf>
    <xf numFmtId="38" fontId="22" fillId="11" borderId="99" xfId="9" applyFont="1" applyFill="1" applyBorder="1" applyAlignment="1">
      <alignment horizontal="left" vertical="center" indent="1"/>
    </xf>
    <xf numFmtId="179" fontId="22" fillId="10" borderId="66" xfId="9" applyNumberFormat="1" applyFont="1" applyFill="1" applyBorder="1" applyAlignment="1">
      <alignment horizontal="right" vertical="center" indent="1"/>
    </xf>
    <xf numFmtId="179" fontId="22" fillId="11" borderId="66" xfId="9" applyNumberFormat="1" applyFont="1" applyFill="1" applyBorder="1" applyAlignment="1">
      <alignment horizontal="right" vertical="center" indent="1"/>
    </xf>
    <xf numFmtId="40" fontId="22" fillId="10" borderId="66" xfId="9" applyNumberFormat="1" applyFont="1" applyFill="1" applyBorder="1" applyAlignment="1">
      <alignment horizontal="right" vertical="center" indent="1"/>
    </xf>
    <xf numFmtId="4" fontId="21" fillId="0" borderId="101" xfId="0" applyNumberFormat="1" applyFont="1" applyBorder="1" applyAlignment="1">
      <alignment vertical="center"/>
    </xf>
    <xf numFmtId="0" fontId="21" fillId="0" borderId="101" xfId="0" applyFont="1" applyBorder="1" applyAlignment="1">
      <alignment vertical="center"/>
    </xf>
    <xf numFmtId="38" fontId="22" fillId="0" borderId="101" xfId="9" applyFont="1" applyFill="1" applyBorder="1"/>
    <xf numFmtId="38" fontId="22" fillId="0" borderId="69" xfId="9" applyFont="1" applyFill="1" applyBorder="1"/>
    <xf numFmtId="180" fontId="22" fillId="0" borderId="21" xfId="0" applyNumberFormat="1" applyFont="1" applyFill="1" applyBorder="1" applyAlignment="1">
      <alignment horizontal="center" vertical="center"/>
    </xf>
    <xf numFmtId="0" fontId="22" fillId="0" borderId="21" xfId="0" applyFont="1" applyFill="1" applyBorder="1" applyAlignment="1">
      <alignment horizontal="center" vertical="center" wrapText="1"/>
    </xf>
    <xf numFmtId="180" fontId="22" fillId="0" borderId="21" xfId="0" applyNumberFormat="1" applyFont="1" applyFill="1" applyBorder="1" applyAlignment="1">
      <alignment horizontal="right" vertical="center"/>
    </xf>
    <xf numFmtId="184" fontId="22" fillId="0" borderId="21" xfId="9" applyNumberFormat="1" applyFont="1" applyFill="1" applyBorder="1" applyAlignment="1">
      <alignment horizontal="right" vertical="center"/>
    </xf>
    <xf numFmtId="184" fontId="22" fillId="0" borderId="21" xfId="0" applyNumberFormat="1" applyFont="1" applyFill="1" applyBorder="1" applyAlignment="1">
      <alignment horizontal="right" vertical="center" wrapText="1"/>
    </xf>
    <xf numFmtId="179" fontId="27" fillId="0" borderId="40" xfId="9" applyNumberFormat="1" applyFont="1" applyFill="1" applyBorder="1" applyAlignment="1">
      <alignment horizontal="right" vertical="center" shrinkToFit="1"/>
    </xf>
    <xf numFmtId="3" fontId="21" fillId="0" borderId="101" xfId="0" applyNumberFormat="1" applyFont="1" applyBorder="1" applyAlignment="1">
      <alignment vertical="center"/>
    </xf>
    <xf numFmtId="181" fontId="21" fillId="0" borderId="101" xfId="0" applyNumberFormat="1" applyFont="1" applyBorder="1" applyAlignment="1">
      <alignment horizontal="center" vertical="center"/>
    </xf>
    <xf numFmtId="184" fontId="22" fillId="0" borderId="102" xfId="9" applyNumberFormat="1" applyFont="1" applyFill="1" applyBorder="1" applyAlignment="1">
      <alignment horizontal="right" vertical="center"/>
    </xf>
    <xf numFmtId="180" fontId="22" fillId="0" borderId="11" xfId="0" applyNumberFormat="1" applyFont="1" applyFill="1" applyBorder="1" applyAlignment="1">
      <alignment horizontal="center" vertical="center"/>
    </xf>
    <xf numFmtId="0" fontId="35" fillId="0" borderId="0" xfId="0" applyFont="1" applyFill="1" applyBorder="1" applyAlignment="1" applyProtection="1">
      <alignment horizontal="center" vertical="center"/>
    </xf>
    <xf numFmtId="0" fontId="35" fillId="0" borderId="0" xfId="0" applyFont="1" applyFill="1" applyBorder="1" applyAlignment="1" applyProtection="1">
      <alignment horizontal="right" vertical="center"/>
    </xf>
    <xf numFmtId="0" fontId="22" fillId="0" borderId="0" xfId="0" applyFont="1" applyBorder="1" applyAlignment="1" applyProtection="1">
      <alignment vertical="center"/>
    </xf>
    <xf numFmtId="0" fontId="22" fillId="0" borderId="65" xfId="0" applyFont="1" applyBorder="1" applyAlignment="1" applyProtection="1">
      <alignment horizontal="center" vertical="center"/>
    </xf>
    <xf numFmtId="0" fontId="21" fillId="0" borderId="0" xfId="0" applyFont="1" applyBorder="1" applyAlignment="1" applyProtection="1">
      <alignment vertical="center"/>
    </xf>
    <xf numFmtId="0" fontId="22" fillId="0" borderId="0" xfId="0" applyFont="1" applyBorder="1" applyAlignment="1" applyProtection="1">
      <alignment horizontal="right" vertical="center"/>
    </xf>
    <xf numFmtId="0" fontId="26" fillId="5" borderId="29" xfId="0" applyFont="1" applyFill="1" applyBorder="1" applyAlignment="1" applyProtection="1">
      <alignment horizontal="center" vertical="center"/>
    </xf>
    <xf numFmtId="0" fontId="26" fillId="5" borderId="68" xfId="0" applyFont="1" applyFill="1" applyBorder="1" applyAlignment="1" applyProtection="1">
      <alignment horizontal="center" vertical="center"/>
    </xf>
    <xf numFmtId="0" fontId="22" fillId="0" borderId="75" xfId="0" applyFont="1" applyFill="1" applyBorder="1" applyAlignment="1" applyProtection="1">
      <alignment horizontal="center" vertical="center"/>
    </xf>
    <xf numFmtId="38" fontId="22" fillId="0" borderId="75" xfId="9" applyFont="1" applyFill="1" applyBorder="1" applyAlignment="1" applyProtection="1">
      <alignment horizontal="right" vertical="center"/>
    </xf>
    <xf numFmtId="0" fontId="22" fillId="7" borderId="39" xfId="0" applyFont="1" applyFill="1" applyBorder="1" applyAlignment="1" applyProtection="1">
      <alignment horizontal="center" vertical="center"/>
    </xf>
    <xf numFmtId="38" fontId="22" fillId="7" borderId="39" xfId="9" applyFont="1" applyFill="1" applyBorder="1" applyAlignment="1" applyProtection="1">
      <alignment horizontal="right" vertical="center"/>
    </xf>
    <xf numFmtId="0" fontId="22" fillId="0" borderId="79" xfId="0" applyFont="1" applyFill="1" applyBorder="1" applyAlignment="1" applyProtection="1">
      <alignment horizontal="center" vertical="center"/>
    </xf>
    <xf numFmtId="38" fontId="22" fillId="0" borderId="79" xfId="9" applyFont="1" applyFill="1" applyBorder="1" applyAlignment="1" applyProtection="1">
      <alignment horizontal="right" vertical="center"/>
    </xf>
    <xf numFmtId="0" fontId="22" fillId="7" borderId="83" xfId="0" applyFont="1" applyFill="1" applyBorder="1" applyAlignment="1" applyProtection="1">
      <alignment horizontal="center" vertical="center"/>
    </xf>
    <xf numFmtId="38" fontId="22" fillId="7" borderId="83" xfId="9" applyFont="1" applyFill="1" applyBorder="1" applyAlignment="1" applyProtection="1">
      <alignment horizontal="right" vertical="center"/>
    </xf>
    <xf numFmtId="0" fontId="22" fillId="0" borderId="39" xfId="0" applyFont="1" applyFill="1" applyBorder="1" applyAlignment="1" applyProtection="1">
      <alignment horizontal="center" vertical="center"/>
    </xf>
    <xf numFmtId="38" fontId="22" fillId="0" borderId="39" xfId="9" applyFont="1" applyFill="1" applyBorder="1" applyAlignment="1" applyProtection="1">
      <alignment horizontal="right" vertical="center"/>
    </xf>
    <xf numFmtId="0" fontId="22" fillId="0" borderId="0" xfId="0" applyFont="1" applyFill="1" applyBorder="1" applyAlignment="1" applyProtection="1">
      <alignment horizontal="left" vertical="center" indent="1" shrinkToFit="1"/>
    </xf>
    <xf numFmtId="0" fontId="22" fillId="7" borderId="40" xfId="0" applyFont="1" applyFill="1" applyBorder="1" applyAlignment="1" applyProtection="1">
      <alignment horizontal="center" vertical="center"/>
    </xf>
    <xf numFmtId="38" fontId="22" fillId="7" borderId="40" xfId="9" applyFont="1" applyFill="1" applyBorder="1" applyAlignment="1" applyProtection="1">
      <alignment horizontal="right" vertical="center"/>
    </xf>
    <xf numFmtId="0" fontId="22" fillId="0" borderId="40" xfId="0" applyFont="1" applyFill="1" applyBorder="1" applyAlignment="1" applyProtection="1">
      <alignment horizontal="center" vertical="center"/>
    </xf>
    <xf numFmtId="38" fontId="22" fillId="0" borderId="40" xfId="9" applyFont="1" applyFill="1" applyBorder="1" applyAlignment="1" applyProtection="1">
      <alignment horizontal="right" vertical="center"/>
    </xf>
    <xf numFmtId="0" fontId="22" fillId="7" borderId="79" xfId="0" applyFont="1" applyFill="1" applyBorder="1" applyAlignment="1" applyProtection="1">
      <alignment horizontal="center" vertical="center"/>
    </xf>
    <xf numFmtId="38" fontId="22" fillId="7" borderId="79" xfId="9" applyFont="1" applyFill="1" applyBorder="1" applyAlignment="1" applyProtection="1">
      <alignment horizontal="right" vertical="center"/>
    </xf>
    <xf numFmtId="0" fontId="22" fillId="0" borderId="83" xfId="0" applyFont="1" applyFill="1" applyBorder="1" applyAlignment="1" applyProtection="1">
      <alignment horizontal="center" vertical="center"/>
    </xf>
    <xf numFmtId="38" fontId="22" fillId="0" borderId="83" xfId="9"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2" fillId="0" borderId="77" xfId="0" applyFont="1" applyBorder="1" applyAlignment="1" applyProtection="1">
      <alignment vertical="center"/>
    </xf>
    <xf numFmtId="0" fontId="21" fillId="0" borderId="77" xfId="0" applyFont="1" applyBorder="1" applyAlignment="1" applyProtection="1">
      <alignment vertical="center"/>
    </xf>
    <xf numFmtId="179" fontId="22" fillId="0" borderId="79" xfId="9" applyNumberFormat="1" applyFont="1" applyFill="1" applyBorder="1" applyAlignment="1" applyProtection="1">
      <alignment horizontal="right" vertical="center"/>
    </xf>
    <xf numFmtId="0" fontId="22" fillId="7" borderId="78" xfId="0" applyFont="1" applyFill="1" applyBorder="1" applyAlignment="1" applyProtection="1">
      <alignment horizontal="center" vertical="center"/>
    </xf>
    <xf numFmtId="38" fontId="22" fillId="7" borderId="78" xfId="9" applyFont="1" applyFill="1" applyBorder="1" applyAlignment="1" applyProtection="1">
      <alignment horizontal="right" vertical="center"/>
    </xf>
    <xf numFmtId="179" fontId="22" fillId="0" borderId="39" xfId="9" applyNumberFormat="1" applyFont="1" applyFill="1" applyBorder="1" applyAlignment="1" applyProtection="1">
      <alignment horizontal="right" vertical="center"/>
    </xf>
    <xf numFmtId="0" fontId="22" fillId="7" borderId="76" xfId="0" applyFont="1" applyFill="1" applyBorder="1" applyAlignment="1" applyProtection="1">
      <alignment horizontal="center" vertical="center"/>
    </xf>
    <xf numFmtId="179" fontId="22" fillId="7" borderId="76" xfId="9" applyNumberFormat="1" applyFont="1" applyFill="1" applyBorder="1" applyAlignment="1" applyProtection="1">
      <alignment horizontal="right" vertical="center"/>
    </xf>
    <xf numFmtId="38" fontId="22" fillId="0" borderId="83" xfId="9" applyFont="1" applyFill="1" applyBorder="1" applyAlignment="1" applyProtection="1">
      <alignment horizontal="center" vertical="center" shrinkToFit="1"/>
    </xf>
    <xf numFmtId="0" fontId="21" fillId="0" borderId="80" xfId="0" applyFont="1" applyBorder="1" applyAlignment="1" applyProtection="1">
      <alignment vertical="center"/>
    </xf>
    <xf numFmtId="0" fontId="30" fillId="0" borderId="0" xfId="0" applyFont="1" applyBorder="1" applyAlignment="1" applyProtection="1">
      <alignment vertical="center"/>
    </xf>
    <xf numFmtId="0" fontId="22" fillId="0" borderId="81" xfId="0" applyFont="1" applyFill="1" applyBorder="1" applyAlignment="1" applyProtection="1">
      <alignment horizontal="center" vertical="center"/>
    </xf>
    <xf numFmtId="40" fontId="22" fillId="0" borderId="81" xfId="9" applyNumberFormat="1" applyFont="1" applyFill="1" applyBorder="1" applyAlignment="1" applyProtection="1">
      <alignment horizontal="right" vertical="center"/>
    </xf>
    <xf numFmtId="40" fontId="22" fillId="7" borderId="40" xfId="9" applyNumberFormat="1" applyFont="1" applyFill="1" applyBorder="1" applyAlignment="1" applyProtection="1">
      <alignment horizontal="right" vertical="center"/>
    </xf>
    <xf numFmtId="179" fontId="22" fillId="0" borderId="40" xfId="9" applyNumberFormat="1" applyFont="1" applyFill="1" applyBorder="1" applyAlignment="1" applyProtection="1">
      <alignment horizontal="right" vertical="center"/>
    </xf>
    <xf numFmtId="0" fontId="21" fillId="0" borderId="63" xfId="0" applyFont="1" applyBorder="1" applyAlignment="1" applyProtection="1">
      <alignment vertical="center"/>
    </xf>
    <xf numFmtId="0" fontId="26" fillId="0" borderId="0" xfId="0" applyFont="1" applyFill="1" applyBorder="1" applyAlignment="1" applyProtection="1">
      <alignment horizontal="left" vertical="center" indent="1"/>
    </xf>
    <xf numFmtId="0" fontId="36" fillId="0" borderId="0" xfId="0" applyFont="1" applyFill="1" applyBorder="1" applyAlignment="1" applyProtection="1">
      <alignment horizontal="center" vertical="center"/>
    </xf>
    <xf numFmtId="183" fontId="36" fillId="0" borderId="0" xfId="0" applyNumberFormat="1" applyFont="1" applyFill="1" applyBorder="1" applyAlignment="1" applyProtection="1">
      <alignment horizontal="center" vertical="center"/>
    </xf>
    <xf numFmtId="0" fontId="21" fillId="0" borderId="7" xfId="0" applyFont="1" applyBorder="1" applyAlignment="1" applyProtection="1">
      <alignment vertical="center"/>
    </xf>
    <xf numFmtId="0" fontId="30" fillId="0" borderId="19" xfId="0" applyFont="1" applyBorder="1" applyAlignment="1" applyProtection="1">
      <alignment vertical="center"/>
    </xf>
    <xf numFmtId="0" fontId="30" fillId="0" borderId="7" xfId="0" applyFont="1" applyBorder="1" applyAlignment="1" applyProtection="1">
      <alignment vertical="center"/>
    </xf>
    <xf numFmtId="0" fontId="30" fillId="0" borderId="70" xfId="0" applyFont="1" applyBorder="1" applyAlignment="1" applyProtection="1">
      <alignment vertical="center"/>
    </xf>
    <xf numFmtId="181" fontId="26" fillId="5" borderId="26" xfId="0" applyNumberFormat="1" applyFont="1" applyFill="1" applyBorder="1" applyAlignment="1">
      <alignment horizontal="center" vertical="center"/>
    </xf>
    <xf numFmtId="181" fontId="26" fillId="5" borderId="0" xfId="0" applyNumberFormat="1" applyFont="1" applyFill="1" applyBorder="1" applyAlignment="1">
      <alignment horizontal="center" vertical="center"/>
    </xf>
    <xf numFmtId="0" fontId="26" fillId="5" borderId="104" xfId="0" applyFont="1" applyFill="1" applyBorder="1" applyAlignment="1">
      <alignment horizontal="center" vertical="center"/>
    </xf>
    <xf numFmtId="38" fontId="27" fillId="0" borderId="40" xfId="9" applyFont="1" applyFill="1" applyBorder="1" applyAlignment="1">
      <alignment horizontal="right" vertical="center" indent="1" shrinkToFit="1"/>
    </xf>
    <xf numFmtId="4" fontId="21" fillId="0" borderId="95" xfId="0" applyNumberFormat="1" applyFont="1" applyBorder="1" applyAlignment="1">
      <alignment vertical="center"/>
    </xf>
    <xf numFmtId="0" fontId="31" fillId="0" borderId="0" xfId="0" applyFont="1" applyFill="1" applyAlignment="1">
      <alignment vertical="center"/>
    </xf>
    <xf numFmtId="183" fontId="26" fillId="12" borderId="66" xfId="0" applyNumberFormat="1" applyFont="1" applyFill="1" applyBorder="1" applyAlignment="1">
      <alignment horizontal="center" vertical="center"/>
    </xf>
    <xf numFmtId="0" fontId="27" fillId="9" borderId="40" xfId="0" applyFont="1" applyFill="1" applyBorder="1" applyAlignment="1">
      <alignment horizontal="left" vertical="center" indent="1"/>
    </xf>
    <xf numFmtId="0" fontId="22" fillId="9" borderId="40" xfId="0" applyFont="1" applyFill="1" applyBorder="1" applyAlignment="1">
      <alignment horizontal="left" vertical="center" shrinkToFit="1"/>
    </xf>
    <xf numFmtId="0" fontId="22" fillId="9" borderId="40" xfId="0" applyFont="1" applyFill="1" applyBorder="1" applyAlignment="1">
      <alignment horizontal="center" vertical="center"/>
    </xf>
    <xf numFmtId="38" fontId="22" fillId="9" borderId="40" xfId="9" applyFont="1" applyFill="1" applyBorder="1" applyAlignment="1">
      <alignment horizontal="right" vertical="center" indent="1" shrinkToFit="1"/>
    </xf>
    <xf numFmtId="40" fontId="22" fillId="9" borderId="40" xfId="9" applyNumberFormat="1" applyFont="1" applyFill="1" applyBorder="1" applyAlignment="1">
      <alignment horizontal="right" vertical="center" indent="1"/>
    </xf>
    <xf numFmtId="186" fontId="22" fillId="9" borderId="40" xfId="9" applyNumberFormat="1" applyFont="1" applyFill="1" applyBorder="1" applyAlignment="1">
      <alignment horizontal="center" vertical="center" shrinkToFit="1"/>
    </xf>
    <xf numFmtId="183" fontId="26" fillId="12" borderId="114" xfId="0" applyNumberFormat="1" applyFont="1" applyFill="1" applyBorder="1" applyAlignment="1">
      <alignment horizontal="center" vertical="center"/>
    </xf>
    <xf numFmtId="183" fontId="26" fillId="14" borderId="116" xfId="0" applyNumberFormat="1" applyFont="1" applyFill="1" applyBorder="1" applyAlignment="1">
      <alignment horizontal="center" vertical="center"/>
    </xf>
    <xf numFmtId="0" fontId="27" fillId="11" borderId="39" xfId="0" applyFont="1" applyFill="1" applyBorder="1" applyAlignment="1">
      <alignment horizontal="left" vertical="center" indent="1"/>
    </xf>
    <xf numFmtId="38" fontId="22" fillId="11" borderId="39" xfId="9" applyFont="1" applyFill="1" applyBorder="1" applyAlignment="1">
      <alignment horizontal="right" vertical="center" indent="1"/>
    </xf>
    <xf numFmtId="183" fontId="26" fillId="14" borderId="117" xfId="0" applyNumberFormat="1" applyFont="1" applyFill="1" applyBorder="1" applyAlignment="1">
      <alignment horizontal="center" vertical="center"/>
    </xf>
    <xf numFmtId="38" fontId="22" fillId="11" borderId="41" xfId="9" applyFont="1" applyFill="1" applyBorder="1" applyAlignment="1">
      <alignment horizontal="right" vertical="center" indent="1"/>
    </xf>
    <xf numFmtId="183" fontId="26" fillId="15" borderId="118" xfId="0" applyNumberFormat="1" applyFont="1" applyFill="1" applyBorder="1" applyAlignment="1">
      <alignment horizontal="center" vertical="center"/>
    </xf>
    <xf numFmtId="183" fontId="26" fillId="15" borderId="116" xfId="0" applyNumberFormat="1" applyFont="1" applyFill="1" applyBorder="1" applyAlignment="1">
      <alignment horizontal="center" vertical="center"/>
    </xf>
    <xf numFmtId="38" fontId="22" fillId="11" borderId="40" xfId="9" applyFont="1" applyFill="1" applyBorder="1" applyAlignment="1">
      <alignment horizontal="right" vertical="center" indent="1"/>
    </xf>
    <xf numFmtId="0" fontId="27" fillId="11" borderId="40" xfId="0" applyFont="1" applyFill="1" applyBorder="1" applyAlignment="1">
      <alignment horizontal="left" vertical="center" indent="1"/>
    </xf>
    <xf numFmtId="183" fontId="26" fillId="15" borderId="119" xfId="0" applyNumberFormat="1" applyFont="1" applyFill="1" applyBorder="1" applyAlignment="1">
      <alignment horizontal="center" vertical="center"/>
    </xf>
    <xf numFmtId="183" fontId="26" fillId="16" borderId="116" xfId="0" applyNumberFormat="1" applyFont="1" applyFill="1" applyBorder="1" applyAlignment="1">
      <alignment horizontal="center" vertical="center"/>
    </xf>
    <xf numFmtId="183" fontId="26" fillId="16" borderId="119" xfId="0" applyNumberFormat="1" applyFont="1" applyFill="1" applyBorder="1" applyAlignment="1">
      <alignment horizontal="center" vertical="center"/>
    </xf>
    <xf numFmtId="183" fontId="26" fillId="17" borderId="120" xfId="0" applyNumberFormat="1" applyFont="1" applyFill="1" applyBorder="1" applyAlignment="1">
      <alignment horizontal="center" vertical="center"/>
    </xf>
    <xf numFmtId="38" fontId="22" fillId="11" borderId="106" xfId="9" applyFont="1" applyFill="1" applyBorder="1" applyAlignment="1">
      <alignment horizontal="right" vertical="center" indent="1"/>
    </xf>
    <xf numFmtId="179" fontId="22" fillId="11" borderId="106" xfId="9" applyNumberFormat="1" applyFont="1" applyFill="1" applyBorder="1" applyAlignment="1">
      <alignment horizontal="right" vertical="center" indent="1" shrinkToFit="1"/>
    </xf>
    <xf numFmtId="183" fontId="27" fillId="16" borderId="111" xfId="0" applyNumberFormat="1" applyFont="1" applyFill="1" applyBorder="1" applyAlignment="1">
      <alignment vertical="center"/>
    </xf>
    <xf numFmtId="183" fontId="27" fillId="14" borderId="60" xfId="0" applyNumberFormat="1" applyFont="1" applyFill="1" applyBorder="1" applyAlignment="1">
      <alignment vertical="center"/>
    </xf>
    <xf numFmtId="183" fontId="27" fillId="15" borderId="60" xfId="0" applyNumberFormat="1" applyFont="1" applyFill="1" applyBorder="1" applyAlignment="1">
      <alignment vertical="center"/>
    </xf>
    <xf numFmtId="178" fontId="26" fillId="13" borderId="56" xfId="5" applyNumberFormat="1" applyFont="1" applyFill="1" applyBorder="1" applyAlignment="1">
      <alignment horizontal="center" vertical="center" shrinkToFit="1"/>
    </xf>
    <xf numFmtId="38" fontId="26" fillId="13" borderId="56" xfId="9" applyFont="1" applyFill="1" applyBorder="1" applyAlignment="1">
      <alignment horizontal="right" vertical="center" indent="1" shrinkToFit="1"/>
    </xf>
    <xf numFmtId="40" fontId="26" fillId="13" borderId="56" xfId="9" applyNumberFormat="1" applyFont="1" applyFill="1" applyBorder="1" applyAlignment="1">
      <alignment vertical="center" shrinkToFit="1"/>
    </xf>
    <xf numFmtId="183" fontId="26" fillId="14" borderId="57" xfId="0" applyNumberFormat="1" applyFont="1" applyFill="1" applyBorder="1" applyAlignment="1">
      <alignment horizontal="left" vertical="center" indent="1"/>
    </xf>
    <xf numFmtId="178" fontId="26" fillId="14" borderId="57" xfId="5" applyNumberFormat="1" applyFont="1" applyFill="1" applyBorder="1" applyAlignment="1">
      <alignment horizontal="center" vertical="center" shrinkToFit="1"/>
    </xf>
    <xf numFmtId="38" fontId="26" fillId="14" borderId="57" xfId="9" applyFont="1" applyFill="1" applyBorder="1" applyAlignment="1">
      <alignment horizontal="right" vertical="center" indent="1" shrinkToFit="1"/>
    </xf>
    <xf numFmtId="38" fontId="26" fillId="14" borderId="57" xfId="9" applyFont="1" applyFill="1" applyBorder="1" applyAlignment="1">
      <alignment vertical="center" shrinkToFit="1"/>
    </xf>
    <xf numFmtId="40" fontId="26" fillId="14" borderId="57" xfId="9" applyNumberFormat="1" applyFont="1" applyFill="1" applyBorder="1" applyAlignment="1">
      <alignment vertical="center" shrinkToFit="1"/>
    </xf>
    <xf numFmtId="183" fontId="26" fillId="15" borderId="57" xfId="0" applyNumberFormat="1" applyFont="1" applyFill="1" applyBorder="1" applyAlignment="1">
      <alignment horizontal="left" vertical="center" indent="1"/>
    </xf>
    <xf numFmtId="178" fontId="26" fillId="15" borderId="57" xfId="5" applyNumberFormat="1" applyFont="1" applyFill="1" applyBorder="1" applyAlignment="1">
      <alignment horizontal="center" vertical="center" shrinkToFit="1"/>
    </xf>
    <xf numFmtId="38" fontId="26" fillId="15" borderId="57" xfId="9" applyFont="1" applyFill="1" applyBorder="1" applyAlignment="1">
      <alignment horizontal="right" vertical="center" shrinkToFit="1"/>
    </xf>
    <xf numFmtId="38" fontId="26" fillId="15" borderId="57" xfId="9" applyFont="1" applyFill="1" applyBorder="1" applyAlignment="1">
      <alignment horizontal="right" vertical="center" indent="1" shrinkToFit="1"/>
    </xf>
    <xf numFmtId="40" fontId="26" fillId="15" borderId="57" xfId="9" applyNumberFormat="1" applyFont="1" applyFill="1" applyBorder="1" applyAlignment="1">
      <alignment vertical="center" shrinkToFit="1"/>
    </xf>
    <xf numFmtId="178" fontId="26" fillId="15" borderId="110" xfId="5" applyNumberFormat="1" applyFont="1" applyFill="1" applyBorder="1" applyAlignment="1">
      <alignment horizontal="center" vertical="center" shrinkToFit="1"/>
    </xf>
    <xf numFmtId="183" fontId="26" fillId="16" borderId="112" xfId="0" applyNumberFormat="1" applyFont="1" applyFill="1" applyBorder="1" applyAlignment="1">
      <alignment horizontal="left" vertical="center" indent="1"/>
    </xf>
    <xf numFmtId="178" fontId="26" fillId="16" borderId="112" xfId="5" applyNumberFormat="1" applyFont="1" applyFill="1" applyBorder="1" applyAlignment="1">
      <alignment horizontal="center" vertical="center" shrinkToFit="1"/>
    </xf>
    <xf numFmtId="38" fontId="26" fillId="16" borderId="112" xfId="9" applyFont="1" applyFill="1" applyBorder="1" applyAlignment="1">
      <alignment horizontal="right" vertical="center" shrinkToFit="1"/>
    </xf>
    <xf numFmtId="38" fontId="26" fillId="16" borderId="112" xfId="9" applyFont="1" applyFill="1" applyBorder="1" applyAlignment="1">
      <alignment horizontal="right" vertical="center" indent="1" shrinkToFit="1"/>
    </xf>
    <xf numFmtId="40" fontId="26" fillId="16" borderId="112" xfId="9" applyNumberFormat="1" applyFont="1" applyFill="1" applyBorder="1" applyAlignment="1">
      <alignment vertical="center" shrinkToFit="1"/>
    </xf>
    <xf numFmtId="178" fontId="26" fillId="16" borderId="113" xfId="5" applyNumberFormat="1" applyFont="1" applyFill="1" applyBorder="1" applyAlignment="1">
      <alignment horizontal="center" vertical="center" shrinkToFit="1"/>
    </xf>
    <xf numFmtId="3" fontId="26" fillId="13" borderId="56" xfId="9" applyNumberFormat="1" applyFont="1" applyFill="1" applyBorder="1" applyAlignment="1">
      <alignment vertical="center" shrinkToFit="1"/>
    </xf>
    <xf numFmtId="0" fontId="21" fillId="0" borderId="70" xfId="0" applyFont="1" applyBorder="1" applyAlignment="1" applyProtection="1">
      <alignment vertical="center"/>
    </xf>
    <xf numFmtId="0" fontId="22" fillId="0" borderId="101" xfId="0" applyFont="1" applyFill="1" applyBorder="1"/>
    <xf numFmtId="0" fontId="21" fillId="0" borderId="101" xfId="0" applyFont="1" applyFill="1" applyBorder="1"/>
    <xf numFmtId="38" fontId="22" fillId="0" borderId="101" xfId="10" applyFont="1" applyFill="1" applyBorder="1"/>
    <xf numFmtId="0" fontId="22" fillId="0" borderId="69" xfId="0" applyFont="1" applyFill="1" applyBorder="1"/>
    <xf numFmtId="38" fontId="22" fillId="0" borderId="69" xfId="10" applyFont="1" applyFill="1" applyBorder="1"/>
    <xf numFmtId="180" fontId="26" fillId="5" borderId="122" xfId="0" applyNumberFormat="1" applyFont="1" applyFill="1" applyBorder="1" applyAlignment="1">
      <alignment horizontal="center" vertical="center"/>
    </xf>
    <xf numFmtId="180" fontId="22" fillId="0" borderId="9" xfId="31" applyNumberFormat="1" applyFont="1" applyFill="1" applyBorder="1" applyAlignment="1">
      <alignment horizontal="center" vertical="center"/>
    </xf>
    <xf numFmtId="180" fontId="22" fillId="0" borderId="21" xfId="31" applyNumberFormat="1" applyFont="1" applyFill="1" applyBorder="1" applyAlignment="1">
      <alignment horizontal="center" vertical="center"/>
    </xf>
    <xf numFmtId="0" fontId="22" fillId="0" borderId="10" xfId="31" applyFont="1" applyFill="1" applyBorder="1" applyAlignment="1">
      <alignment horizontal="center" vertical="center" wrapText="1"/>
    </xf>
    <xf numFmtId="0" fontId="22" fillId="0" borderId="21" xfId="31" applyFont="1" applyFill="1" applyBorder="1" applyAlignment="1">
      <alignment horizontal="center" vertical="center" wrapText="1"/>
    </xf>
    <xf numFmtId="0" fontId="22" fillId="0" borderId="101" xfId="31" applyFont="1" applyFill="1" applyBorder="1" applyAlignment="1">
      <alignment horizontal="center" vertical="center"/>
    </xf>
    <xf numFmtId="0" fontId="22" fillId="0" borderId="101" xfId="0" applyFont="1" applyFill="1" applyBorder="1" applyAlignment="1">
      <alignment horizontal="center" wrapText="1"/>
    </xf>
    <xf numFmtId="180" fontId="22" fillId="0" borderId="11" xfId="31" applyNumberFormat="1" applyFont="1" applyFill="1" applyBorder="1" applyAlignment="1">
      <alignment horizontal="center" vertical="center"/>
    </xf>
    <xf numFmtId="180" fontId="22" fillId="0" borderId="21" xfId="31" applyNumberFormat="1" applyFont="1" applyFill="1" applyBorder="1" applyAlignment="1">
      <alignment horizontal="right" vertical="center"/>
    </xf>
    <xf numFmtId="180" fontId="22" fillId="0" borderId="11" xfId="31" applyNumberFormat="1" applyFont="1" applyFill="1" applyBorder="1" applyAlignment="1">
      <alignment horizontal="right" vertical="center"/>
    </xf>
    <xf numFmtId="184" fontId="22" fillId="0" borderId="12" xfId="10" applyNumberFormat="1" applyFont="1" applyFill="1" applyBorder="1" applyAlignment="1">
      <alignment horizontal="right" vertical="center"/>
    </xf>
    <xf numFmtId="184" fontId="22" fillId="0" borderId="21" xfId="10" applyNumberFormat="1" applyFont="1" applyFill="1" applyBorder="1" applyAlignment="1">
      <alignment horizontal="right" vertical="center"/>
    </xf>
    <xf numFmtId="184" fontId="22" fillId="0" borderId="102" xfId="10" applyNumberFormat="1" applyFont="1" applyFill="1" applyBorder="1" applyAlignment="1">
      <alignment horizontal="right" vertical="center"/>
    </xf>
    <xf numFmtId="184" fontId="22" fillId="0" borderId="9" xfId="10" applyNumberFormat="1" applyFont="1" applyFill="1" applyBorder="1" applyAlignment="1">
      <alignment horizontal="right" vertical="center"/>
    </xf>
    <xf numFmtId="184" fontId="22" fillId="0" borderId="14" xfId="10" applyNumberFormat="1" applyFont="1" applyFill="1" applyBorder="1" applyAlignment="1">
      <alignment horizontal="right" vertical="center"/>
    </xf>
    <xf numFmtId="184" fontId="22" fillId="0" borderId="15" xfId="10" applyNumberFormat="1" applyFont="1" applyFill="1" applyBorder="1" applyAlignment="1">
      <alignment horizontal="right" vertical="center"/>
    </xf>
    <xf numFmtId="184" fontId="22" fillId="0" borderId="10" xfId="10" applyNumberFormat="1" applyFont="1" applyFill="1" applyBorder="1" applyAlignment="1">
      <alignment horizontal="right" vertical="center"/>
    </xf>
    <xf numFmtId="184" fontId="22" fillId="0" borderId="16" xfId="10" applyNumberFormat="1" applyFont="1" applyFill="1" applyBorder="1" applyAlignment="1">
      <alignment horizontal="right" vertical="center"/>
    </xf>
    <xf numFmtId="184" fontId="22" fillId="0" borderId="17" xfId="10" applyNumberFormat="1" applyFont="1" applyFill="1" applyBorder="1" applyAlignment="1">
      <alignment horizontal="center" vertical="center"/>
    </xf>
    <xf numFmtId="184" fontId="22" fillId="0" borderId="17" xfId="10" applyNumberFormat="1" applyFont="1" applyFill="1" applyBorder="1" applyAlignment="1">
      <alignment horizontal="right" vertical="center"/>
    </xf>
    <xf numFmtId="3" fontId="26" fillId="5" borderId="122" xfId="0" applyNumberFormat="1" applyFont="1" applyFill="1" applyBorder="1" applyAlignment="1">
      <alignment horizontal="center" vertical="center" wrapText="1"/>
    </xf>
    <xf numFmtId="184" fontId="22" fillId="0" borderId="9" xfId="31" applyNumberFormat="1" applyFont="1" applyFill="1" applyBorder="1" applyAlignment="1">
      <alignment horizontal="right" vertical="center" wrapText="1"/>
    </xf>
    <xf numFmtId="184" fontId="22" fillId="0" borderId="21" xfId="31" applyNumberFormat="1" applyFont="1" applyFill="1" applyBorder="1" applyAlignment="1">
      <alignment horizontal="right" vertical="center" wrapText="1"/>
    </xf>
    <xf numFmtId="0" fontId="22" fillId="0" borderId="123" xfId="0" applyFont="1" applyFill="1" applyBorder="1"/>
    <xf numFmtId="38" fontId="22" fillId="0" borderId="17" xfId="10" applyFont="1" applyFill="1" applyBorder="1"/>
    <xf numFmtId="0" fontId="22" fillId="0" borderId="95" xfId="0" applyFont="1" applyFill="1" applyBorder="1"/>
    <xf numFmtId="38" fontId="26" fillId="5" borderId="100" xfId="9" applyFont="1" applyFill="1" applyBorder="1" applyAlignment="1">
      <alignment vertical="center" wrapText="1"/>
    </xf>
    <xf numFmtId="0" fontId="22" fillId="9" borderId="40" xfId="0" applyFont="1" applyFill="1" applyBorder="1" applyAlignment="1">
      <alignment horizontal="left" vertical="center" indent="1" shrinkToFit="1"/>
    </xf>
    <xf numFmtId="38" fontId="27" fillId="9" borderId="40" xfId="9" applyFont="1" applyFill="1" applyBorder="1" applyAlignment="1">
      <alignment horizontal="right" vertical="center" indent="1"/>
    </xf>
    <xf numFmtId="38" fontId="27" fillId="9" borderId="40" xfId="9" applyFont="1" applyFill="1" applyBorder="1" applyAlignment="1">
      <alignment horizontal="right" vertical="center" indent="1" shrinkToFit="1"/>
    </xf>
    <xf numFmtId="179" fontId="27" fillId="9" borderId="40" xfId="9" applyNumberFormat="1" applyFont="1" applyFill="1" applyBorder="1" applyAlignment="1">
      <alignment horizontal="right" vertical="center" indent="1" shrinkToFit="1"/>
    </xf>
    <xf numFmtId="0" fontId="22" fillId="9" borderId="54" xfId="0" applyFont="1" applyFill="1" applyBorder="1" applyAlignment="1">
      <alignment horizontal="left" vertical="center" indent="1" shrinkToFit="1"/>
    </xf>
    <xf numFmtId="38" fontId="27" fillId="9" borderId="54" xfId="9" applyFont="1" applyFill="1" applyBorder="1" applyAlignment="1">
      <alignment horizontal="right" vertical="center" indent="1" shrinkToFit="1"/>
    </xf>
    <xf numFmtId="179" fontId="27" fillId="9" borderId="54" xfId="9" applyNumberFormat="1" applyFont="1" applyFill="1" applyBorder="1" applyAlignment="1">
      <alignment horizontal="right" vertical="center" indent="1" shrinkToFit="1"/>
    </xf>
    <xf numFmtId="0" fontId="22" fillId="11" borderId="39" xfId="0" applyFont="1" applyFill="1" applyBorder="1" applyAlignment="1">
      <alignment horizontal="left" vertical="center" indent="1"/>
    </xf>
    <xf numFmtId="179" fontId="22" fillId="11" borderId="39" xfId="9" applyNumberFormat="1" applyFont="1" applyFill="1" applyBorder="1" applyAlignment="1">
      <alignment horizontal="right" vertical="center" indent="1"/>
    </xf>
    <xf numFmtId="179" fontId="22" fillId="11" borderId="39" xfId="9" applyNumberFormat="1" applyFont="1" applyFill="1" applyBorder="1" applyAlignment="1">
      <alignment horizontal="right" vertical="center" indent="1" shrinkToFit="1"/>
    </xf>
    <xf numFmtId="183" fontId="26" fillId="14" borderId="114" xfId="0" applyNumberFormat="1" applyFont="1" applyFill="1" applyBorder="1" applyAlignment="1">
      <alignment horizontal="center" vertical="center"/>
    </xf>
    <xf numFmtId="0" fontId="22" fillId="11" borderId="41" xfId="0" applyFont="1" applyFill="1" applyBorder="1" applyAlignment="1">
      <alignment horizontal="left" vertical="center" indent="1"/>
    </xf>
    <xf numFmtId="179" fontId="22" fillId="11" borderId="41" xfId="9" applyNumberFormat="1" applyFont="1" applyFill="1" applyBorder="1" applyAlignment="1">
      <alignment horizontal="right" vertical="center" indent="1"/>
    </xf>
    <xf numFmtId="179" fontId="22" fillId="11" borderId="41" xfId="9" applyNumberFormat="1" applyFont="1" applyFill="1" applyBorder="1" applyAlignment="1">
      <alignment horizontal="right" vertical="center" indent="1" shrinkToFit="1"/>
    </xf>
    <xf numFmtId="183" fontId="26" fillId="15" borderId="117" xfId="0" applyNumberFormat="1" applyFont="1" applyFill="1" applyBorder="1" applyAlignment="1">
      <alignment horizontal="center" vertical="center"/>
    </xf>
    <xf numFmtId="183" fontId="26" fillId="16" borderId="127" xfId="0" applyNumberFormat="1" applyFont="1" applyFill="1" applyBorder="1" applyAlignment="1">
      <alignment horizontal="center" vertical="center"/>
    </xf>
    <xf numFmtId="179" fontId="22" fillId="11" borderId="40" xfId="9" applyNumberFormat="1" applyFont="1" applyFill="1" applyBorder="1" applyAlignment="1">
      <alignment horizontal="right" vertical="center" indent="1"/>
    </xf>
    <xf numFmtId="179" fontId="22" fillId="11" borderId="40" xfId="9" applyNumberFormat="1" applyFont="1" applyFill="1" applyBorder="1" applyAlignment="1">
      <alignment horizontal="right" vertical="center" indent="1" shrinkToFit="1"/>
    </xf>
    <xf numFmtId="0" fontId="22" fillId="11" borderId="40" xfId="0" applyFont="1" applyFill="1" applyBorder="1" applyAlignment="1">
      <alignment horizontal="left" vertical="center" indent="1"/>
    </xf>
    <xf numFmtId="0" fontId="22" fillId="11" borderId="40" xfId="0" applyFont="1" applyFill="1" applyBorder="1" applyAlignment="1">
      <alignment horizontal="left" vertical="center" indent="1" shrinkToFit="1"/>
    </xf>
    <xf numFmtId="38" fontId="27" fillId="11" borderId="40" xfId="9" applyFont="1" applyFill="1" applyBorder="1" applyAlignment="1">
      <alignment horizontal="right" vertical="center" indent="1"/>
    </xf>
    <xf numFmtId="38" fontId="27" fillId="11" borderId="40" xfId="9" applyFont="1" applyFill="1" applyBorder="1" applyAlignment="1">
      <alignment horizontal="right" vertical="center" indent="1" shrinkToFit="1"/>
    </xf>
    <xf numFmtId="179" fontId="27" fillId="11" borderId="40" xfId="9" applyNumberFormat="1" applyFont="1" applyFill="1" applyBorder="1" applyAlignment="1">
      <alignment horizontal="right" vertical="center" indent="1" shrinkToFit="1"/>
    </xf>
    <xf numFmtId="0" fontId="27" fillId="11" borderId="40" xfId="0" applyFont="1" applyFill="1" applyBorder="1" applyAlignment="1">
      <alignment horizontal="left" vertical="center" indent="1" shrinkToFit="1"/>
    </xf>
    <xf numFmtId="0" fontId="22" fillId="11" borderId="106" xfId="0" applyFont="1" applyFill="1" applyBorder="1" applyAlignment="1">
      <alignment horizontal="left" vertical="center" indent="1"/>
    </xf>
    <xf numFmtId="179" fontId="22" fillId="11" borderId="106" xfId="9" applyNumberFormat="1" applyFont="1" applyFill="1" applyBorder="1" applyAlignment="1">
      <alignment horizontal="right" vertical="center" indent="1"/>
    </xf>
    <xf numFmtId="38" fontId="26" fillId="13" borderId="40" xfId="9" applyFont="1" applyFill="1" applyBorder="1" applyAlignment="1">
      <alignment horizontal="right" vertical="center" wrapText="1" indent="1"/>
    </xf>
    <xf numFmtId="183" fontId="26" fillId="14" borderId="60" xfId="0" applyNumberFormat="1" applyFont="1" applyFill="1" applyBorder="1" applyAlignment="1">
      <alignment vertical="center"/>
    </xf>
    <xf numFmtId="178" fontId="26" fillId="14" borderId="57" xfId="62" applyNumberFormat="1" applyFont="1" applyFill="1" applyBorder="1" applyAlignment="1">
      <alignment horizontal="left" vertical="center" shrinkToFit="1"/>
    </xf>
    <xf numFmtId="38" fontId="26" fillId="14" borderId="40" xfId="9" applyFont="1" applyFill="1" applyBorder="1" applyAlignment="1">
      <alignment horizontal="right" vertical="center" wrapText="1" indent="1"/>
    </xf>
    <xf numFmtId="179" fontId="26" fillId="14" borderId="40" xfId="9" applyNumberFormat="1" applyFont="1" applyFill="1" applyBorder="1" applyAlignment="1">
      <alignment horizontal="right" vertical="center" wrapText="1" indent="1"/>
    </xf>
    <xf numFmtId="0" fontId="26" fillId="14" borderId="40" xfId="0" applyFont="1" applyFill="1" applyBorder="1" applyAlignment="1">
      <alignment horizontal="right" vertical="center" wrapText="1" indent="1"/>
    </xf>
    <xf numFmtId="177" fontId="26" fillId="14" borderId="40" xfId="0" applyNumberFormat="1" applyFont="1" applyFill="1" applyBorder="1" applyAlignment="1">
      <alignment horizontal="right" vertical="center" wrapText="1" indent="1"/>
    </xf>
    <xf numFmtId="0" fontId="26" fillId="14" borderId="40" xfId="0" applyFont="1" applyFill="1" applyBorder="1" applyAlignment="1">
      <alignment horizontal="center" vertical="center" shrinkToFit="1"/>
    </xf>
    <xf numFmtId="183" fontId="26" fillId="15" borderId="60" xfId="0" applyNumberFormat="1" applyFont="1" applyFill="1" applyBorder="1" applyAlignment="1">
      <alignment vertical="center"/>
    </xf>
    <xf numFmtId="38" fontId="26" fillId="15" borderId="40" xfId="9" applyFont="1" applyFill="1" applyBorder="1" applyAlignment="1">
      <alignment horizontal="right" vertical="center" wrapText="1" indent="1"/>
    </xf>
    <xf numFmtId="179" fontId="26" fillId="15" borderId="40" xfId="9" applyNumberFormat="1" applyFont="1" applyFill="1" applyBorder="1" applyAlignment="1">
      <alignment horizontal="right" vertical="center" wrapText="1" indent="1"/>
    </xf>
    <xf numFmtId="0" fontId="26" fillId="15" borderId="40" xfId="0" applyFont="1" applyFill="1" applyBorder="1" applyAlignment="1">
      <alignment horizontal="right" vertical="center" wrapText="1" indent="1"/>
    </xf>
    <xf numFmtId="177" fontId="26" fillId="15" borderId="40" xfId="0" applyNumberFormat="1" applyFont="1" applyFill="1" applyBorder="1" applyAlignment="1">
      <alignment horizontal="right" vertical="center" wrapText="1" indent="1"/>
    </xf>
    <xf numFmtId="0" fontId="26" fillId="15" borderId="40" xfId="0" applyFont="1" applyFill="1" applyBorder="1" applyAlignment="1">
      <alignment horizontal="center" vertical="center" shrinkToFit="1"/>
    </xf>
    <xf numFmtId="183" fontId="26" fillId="16" borderId="93" xfId="0" applyNumberFormat="1" applyFont="1" applyFill="1" applyBorder="1" applyAlignment="1">
      <alignment vertical="center"/>
    </xf>
    <xf numFmtId="183" fontId="26" fillId="16" borderId="94" xfId="0" applyNumberFormat="1" applyFont="1" applyFill="1" applyBorder="1" applyAlignment="1">
      <alignment horizontal="left" vertical="center" indent="1"/>
    </xf>
    <xf numFmtId="38" fontId="26" fillId="16" borderId="40" xfId="9" applyFont="1" applyFill="1" applyBorder="1" applyAlignment="1">
      <alignment horizontal="right" vertical="center" wrapText="1" indent="1"/>
    </xf>
    <xf numFmtId="179" fontId="26" fillId="16" borderId="40" xfId="9" applyNumberFormat="1" applyFont="1" applyFill="1" applyBorder="1" applyAlignment="1">
      <alignment horizontal="right" vertical="center" wrapText="1" indent="1"/>
    </xf>
    <xf numFmtId="0" fontId="26" fillId="16" borderId="40" xfId="0" applyFont="1" applyFill="1" applyBorder="1" applyAlignment="1">
      <alignment horizontal="right" vertical="center" wrapText="1" indent="1"/>
    </xf>
    <xf numFmtId="177" fontId="26" fillId="16" borderId="40" xfId="0" applyNumberFormat="1" applyFont="1" applyFill="1" applyBorder="1" applyAlignment="1">
      <alignment horizontal="right" vertical="center" wrapText="1" indent="1"/>
    </xf>
    <xf numFmtId="0" fontId="26" fillId="16" borderId="40" xfId="0" applyFont="1" applyFill="1" applyBorder="1" applyAlignment="1">
      <alignment horizontal="center" vertical="center" shrinkToFit="1"/>
    </xf>
    <xf numFmtId="183" fontId="26" fillId="17" borderId="42" xfId="0" applyNumberFormat="1" applyFont="1" applyFill="1" applyBorder="1" applyAlignment="1">
      <alignment vertical="center"/>
    </xf>
    <xf numFmtId="183" fontId="26" fillId="17" borderId="42" xfId="0" applyNumberFormat="1" applyFont="1" applyFill="1" applyBorder="1" applyAlignment="1">
      <alignment horizontal="left" vertical="center" indent="1"/>
    </xf>
    <xf numFmtId="38" fontId="26" fillId="17" borderId="42" xfId="9" applyFont="1" applyFill="1" applyBorder="1" applyAlignment="1">
      <alignment horizontal="right" vertical="center" wrapText="1" indent="1"/>
    </xf>
    <xf numFmtId="179" fontId="26" fillId="17" borderId="42" xfId="9" applyNumberFormat="1" applyFont="1" applyFill="1" applyBorder="1" applyAlignment="1">
      <alignment horizontal="right" vertical="center" wrapText="1" indent="1"/>
    </xf>
    <xf numFmtId="0" fontId="26" fillId="17" borderId="42" xfId="0" applyFont="1" applyFill="1" applyBorder="1" applyAlignment="1">
      <alignment horizontal="right" vertical="center" wrapText="1" indent="1"/>
    </xf>
    <xf numFmtId="177" fontId="26" fillId="17" borderId="42" xfId="0" applyNumberFormat="1" applyFont="1" applyFill="1" applyBorder="1" applyAlignment="1">
      <alignment horizontal="right" vertical="center" wrapText="1" indent="1"/>
    </xf>
    <xf numFmtId="0" fontId="26" fillId="17" borderId="42" xfId="0" applyFont="1" applyFill="1" applyBorder="1" applyAlignment="1">
      <alignment horizontal="center" vertical="center" shrinkToFit="1"/>
    </xf>
    <xf numFmtId="0" fontId="21" fillId="0" borderId="128" xfId="0" applyFont="1" applyBorder="1" applyAlignment="1">
      <alignment vertical="center"/>
    </xf>
    <xf numFmtId="0" fontId="26" fillId="5" borderId="129" xfId="0" applyFont="1" applyFill="1" applyBorder="1" applyAlignment="1">
      <alignment horizontal="center" vertical="center"/>
    </xf>
    <xf numFmtId="0" fontId="26" fillId="5" borderId="130" xfId="0" applyFont="1" applyFill="1" applyBorder="1" applyAlignment="1">
      <alignment horizontal="center" vertical="center"/>
    </xf>
    <xf numFmtId="4" fontId="26" fillId="5" borderId="130" xfId="0" applyNumberFormat="1" applyFont="1" applyFill="1" applyBorder="1" applyAlignment="1">
      <alignment horizontal="center" vertical="center"/>
    </xf>
    <xf numFmtId="0" fontId="22" fillId="0" borderId="128" xfId="0" applyFont="1" applyBorder="1" applyAlignment="1">
      <alignment vertical="center"/>
    </xf>
    <xf numFmtId="0" fontId="22" fillId="0" borderId="101" xfId="0" applyFont="1" applyBorder="1" applyAlignment="1">
      <alignment vertical="center"/>
    </xf>
    <xf numFmtId="0" fontId="22" fillId="0" borderId="131" xfId="0" applyFont="1" applyFill="1" applyBorder="1" applyAlignment="1">
      <alignment horizontal="left" vertical="center" indent="1"/>
    </xf>
    <xf numFmtId="38" fontId="27" fillId="0" borderId="131" xfId="9" applyFont="1" applyFill="1" applyBorder="1" applyAlignment="1">
      <alignment horizontal="right" vertical="center" indent="1"/>
    </xf>
    <xf numFmtId="179" fontId="27" fillId="0" borderId="131" xfId="9" applyNumberFormat="1" applyFont="1" applyFill="1" applyBorder="1" applyAlignment="1">
      <alignment horizontal="right" vertical="center" indent="1"/>
    </xf>
    <xf numFmtId="0" fontId="21" fillId="0" borderId="69" xfId="0" applyFont="1" applyBorder="1" applyAlignment="1">
      <alignment vertical="center"/>
    </xf>
    <xf numFmtId="4" fontId="21" fillId="0" borderId="17" xfId="0" applyNumberFormat="1" applyFont="1" applyBorder="1" applyAlignment="1">
      <alignment vertical="center"/>
    </xf>
    <xf numFmtId="183" fontId="34" fillId="5" borderId="80" xfId="0" applyNumberFormat="1" applyFont="1" applyFill="1" applyBorder="1" applyAlignment="1">
      <alignment horizontal="center" vertical="center"/>
    </xf>
    <xf numFmtId="183" fontId="26" fillId="5" borderId="132" xfId="0" applyNumberFormat="1" applyFont="1" applyFill="1" applyBorder="1" applyAlignment="1">
      <alignment vertical="center"/>
    </xf>
    <xf numFmtId="40" fontId="26" fillId="5" borderId="132" xfId="9" applyNumberFormat="1" applyFont="1" applyFill="1" applyBorder="1" applyAlignment="1">
      <alignment horizontal="right" vertical="center" wrapText="1" indent="1"/>
    </xf>
    <xf numFmtId="183" fontId="27" fillId="13" borderId="133" xfId="0" applyNumberFormat="1" applyFont="1" applyFill="1" applyBorder="1" applyAlignment="1">
      <alignment vertical="center"/>
    </xf>
    <xf numFmtId="183" fontId="26" fillId="13" borderId="56" xfId="0" applyNumberFormat="1" applyFont="1" applyFill="1" applyBorder="1" applyAlignment="1">
      <alignment horizontal="left" vertical="center" indent="1"/>
    </xf>
    <xf numFmtId="40" fontId="26" fillId="13" borderId="39" xfId="9" applyNumberFormat="1" applyFont="1" applyFill="1" applyBorder="1" applyAlignment="1">
      <alignment horizontal="right" vertical="center" wrapText="1" indent="1"/>
    </xf>
    <xf numFmtId="179" fontId="26" fillId="13" borderId="40" xfId="9" applyNumberFormat="1" applyFont="1" applyFill="1" applyBorder="1" applyAlignment="1">
      <alignment horizontal="right" vertical="center" wrapText="1" indent="1"/>
    </xf>
    <xf numFmtId="177" fontId="26" fillId="13" borderId="40" xfId="0" applyNumberFormat="1" applyFont="1" applyFill="1" applyBorder="1" applyAlignment="1">
      <alignment horizontal="right" vertical="center" wrapText="1" indent="1"/>
    </xf>
    <xf numFmtId="40" fontId="26" fillId="14" borderId="40" xfId="9" applyNumberFormat="1" applyFont="1" applyFill="1" applyBorder="1" applyAlignment="1">
      <alignment horizontal="right" vertical="center" wrapText="1" indent="1"/>
    </xf>
    <xf numFmtId="40" fontId="26" fillId="15" borderId="40" xfId="9" applyNumberFormat="1" applyFont="1" applyFill="1" applyBorder="1" applyAlignment="1">
      <alignment horizontal="right" vertical="center" wrapText="1" indent="1"/>
    </xf>
    <xf numFmtId="40" fontId="26" fillId="16" borderId="40" xfId="9" applyNumberFormat="1" applyFont="1" applyFill="1" applyBorder="1" applyAlignment="1">
      <alignment horizontal="right" vertical="center" wrapText="1" indent="1"/>
    </xf>
    <xf numFmtId="40" fontId="26" fillId="17" borderId="42" xfId="9" applyNumberFormat="1" applyFont="1" applyFill="1" applyBorder="1" applyAlignment="1">
      <alignment horizontal="right" vertical="center" wrapText="1" indent="1"/>
    </xf>
    <xf numFmtId="0" fontId="26" fillId="13" borderId="40" xfId="0" applyFont="1" applyFill="1" applyBorder="1" applyAlignment="1">
      <alignment horizontal="right" vertical="center" wrapText="1" indent="1"/>
    </xf>
    <xf numFmtId="0" fontId="26" fillId="13" borderId="40" xfId="0" applyFont="1" applyFill="1" applyBorder="1" applyAlignment="1">
      <alignment horizontal="center" vertical="center" shrinkToFit="1"/>
    </xf>
    <xf numFmtId="187" fontId="27" fillId="0" borderId="131" xfId="9" applyNumberFormat="1" applyFont="1" applyFill="1" applyBorder="1" applyAlignment="1">
      <alignment horizontal="right" vertical="center" indent="1"/>
    </xf>
    <xf numFmtId="187" fontId="27" fillId="9" borderId="40" xfId="9" applyNumberFormat="1" applyFont="1" applyFill="1" applyBorder="1" applyAlignment="1">
      <alignment horizontal="right" vertical="center" indent="1"/>
    </xf>
    <xf numFmtId="187" fontId="27" fillId="9" borderId="40" xfId="9" applyNumberFormat="1" applyFont="1" applyFill="1" applyBorder="1" applyAlignment="1">
      <alignment horizontal="right" vertical="center" indent="1" shrinkToFit="1"/>
    </xf>
    <xf numFmtId="187" fontId="27" fillId="0" borderId="40" xfId="9" applyNumberFormat="1" applyFont="1" applyFill="1" applyBorder="1" applyAlignment="1">
      <alignment horizontal="right" vertical="center" indent="1"/>
    </xf>
    <xf numFmtId="187" fontId="27" fillId="0" borderId="40" xfId="9" applyNumberFormat="1" applyFont="1" applyFill="1" applyBorder="1" applyAlignment="1">
      <alignment horizontal="right" vertical="center" indent="1" shrinkToFit="1"/>
    </xf>
    <xf numFmtId="187" fontId="27" fillId="9" borderId="54" xfId="9" applyNumberFormat="1" applyFont="1" applyFill="1" applyBorder="1" applyAlignment="1">
      <alignment horizontal="right" vertical="center" indent="1"/>
    </xf>
    <xf numFmtId="187" fontId="27" fillId="9" borderId="54" xfId="9" applyNumberFormat="1" applyFont="1" applyFill="1" applyBorder="1" applyAlignment="1">
      <alignment horizontal="right" vertical="center" indent="1" shrinkToFit="1"/>
    </xf>
    <xf numFmtId="187" fontId="22" fillId="11" borderId="39" xfId="9" applyNumberFormat="1" applyFont="1" applyFill="1" applyBorder="1" applyAlignment="1">
      <alignment horizontal="right" vertical="center" indent="1"/>
    </xf>
    <xf numFmtId="187" fontId="22" fillId="11" borderId="41" xfId="9" applyNumberFormat="1" applyFont="1" applyFill="1" applyBorder="1" applyAlignment="1">
      <alignment horizontal="right" vertical="center" indent="1"/>
    </xf>
    <xf numFmtId="187" fontId="22" fillId="11" borderId="40" xfId="9" applyNumberFormat="1" applyFont="1" applyFill="1" applyBorder="1" applyAlignment="1">
      <alignment horizontal="right" vertical="center" indent="1"/>
    </xf>
    <xf numFmtId="179" fontId="26" fillId="13" borderId="39" xfId="9" applyNumberFormat="1" applyFont="1" applyFill="1" applyBorder="1" applyAlignment="1">
      <alignment horizontal="right" vertical="center" wrapText="1" indent="1"/>
    </xf>
    <xf numFmtId="38" fontId="26" fillId="13" borderId="39" xfId="9" applyFont="1" applyFill="1" applyBorder="1" applyAlignment="1">
      <alignment horizontal="right" vertical="center" wrapText="1" indent="1"/>
    </xf>
    <xf numFmtId="177" fontId="26" fillId="13" borderId="39" xfId="0" applyNumberFormat="1" applyFont="1" applyFill="1" applyBorder="1" applyAlignment="1">
      <alignment horizontal="right" vertical="center" wrapText="1" indent="1"/>
    </xf>
    <xf numFmtId="40" fontId="26" fillId="5" borderId="134" xfId="9" applyNumberFormat="1" applyFont="1" applyFill="1" applyBorder="1" applyAlignment="1">
      <alignment horizontal="right" vertical="center" wrapText="1" indent="1"/>
    </xf>
    <xf numFmtId="179" fontId="26" fillId="5" borderId="134" xfId="9" applyNumberFormat="1" applyFont="1" applyFill="1" applyBorder="1" applyAlignment="1">
      <alignment horizontal="right" vertical="center" wrapText="1" indent="1"/>
    </xf>
    <xf numFmtId="38" fontId="26" fillId="5" borderId="134" xfId="9" applyFont="1" applyFill="1" applyBorder="1" applyAlignment="1">
      <alignment horizontal="right" vertical="center" wrapText="1" indent="1"/>
    </xf>
    <xf numFmtId="179" fontId="27" fillId="11" borderId="39" xfId="9" applyNumberFormat="1" applyFont="1" applyFill="1" applyBorder="1" applyAlignment="1">
      <alignment horizontal="right" vertical="center" wrapText="1" indent="1" shrinkToFit="1"/>
    </xf>
    <xf numFmtId="179" fontId="27" fillId="11" borderId="39" xfId="9" applyNumberFormat="1" applyFont="1" applyFill="1" applyBorder="1" applyAlignment="1">
      <alignment horizontal="right" vertical="center" indent="1" shrinkToFit="1"/>
    </xf>
    <xf numFmtId="179" fontId="41" fillId="11" borderId="39" xfId="9" applyNumberFormat="1" applyFont="1" applyFill="1" applyBorder="1" applyAlignment="1">
      <alignment horizontal="right" vertical="center" wrapText="1" indent="1" shrinkToFit="1"/>
    </xf>
    <xf numFmtId="178" fontId="26" fillId="14" borderId="57" xfId="62" applyNumberFormat="1" applyFont="1" applyFill="1" applyBorder="1" applyAlignment="1">
      <alignment horizontal="left" vertical="center" indent="1" shrinkToFit="1"/>
    </xf>
    <xf numFmtId="38" fontId="27" fillId="0" borderId="131" xfId="9" applyNumberFormat="1" applyFont="1" applyFill="1" applyBorder="1" applyAlignment="1">
      <alignment horizontal="right" vertical="center" indent="1" shrinkToFit="1"/>
    </xf>
    <xf numFmtId="38" fontId="27" fillId="9" borderId="40" xfId="9" applyNumberFormat="1" applyFont="1" applyFill="1" applyBorder="1" applyAlignment="1">
      <alignment horizontal="right" vertical="center" indent="1" shrinkToFit="1"/>
    </xf>
    <xf numFmtId="38" fontId="27" fillId="0" borderId="40" xfId="9" applyNumberFormat="1" applyFont="1" applyFill="1" applyBorder="1" applyAlignment="1">
      <alignment horizontal="right" vertical="center" indent="1" shrinkToFit="1"/>
    </xf>
    <xf numFmtId="38" fontId="27" fillId="9" borderId="54" xfId="9" applyNumberFormat="1" applyFont="1" applyFill="1" applyBorder="1" applyAlignment="1">
      <alignment horizontal="right" vertical="center" indent="1" shrinkToFit="1"/>
    </xf>
    <xf numFmtId="38" fontId="22" fillId="11" borderId="39" xfId="9" applyNumberFormat="1" applyFont="1" applyFill="1" applyBorder="1" applyAlignment="1">
      <alignment horizontal="right" vertical="center" indent="1" shrinkToFit="1"/>
    </xf>
    <xf numFmtId="38" fontId="22" fillId="11" borderId="41" xfId="9" applyNumberFormat="1" applyFont="1" applyFill="1" applyBorder="1" applyAlignment="1">
      <alignment horizontal="right" vertical="center" indent="1" shrinkToFit="1"/>
    </xf>
    <xf numFmtId="38" fontId="22" fillId="11" borderId="40" xfId="9" applyNumberFormat="1" applyFont="1" applyFill="1" applyBorder="1" applyAlignment="1">
      <alignment horizontal="right" vertical="center" indent="1" shrinkToFit="1"/>
    </xf>
    <xf numFmtId="0" fontId="27" fillId="0" borderId="107" xfId="0" applyFont="1" applyFill="1" applyBorder="1" applyAlignment="1">
      <alignment horizontal="left" vertical="center" indent="1"/>
    </xf>
    <xf numFmtId="183" fontId="27" fillId="0" borderId="107" xfId="0" applyNumberFormat="1" applyFont="1" applyFill="1" applyBorder="1" applyAlignment="1">
      <alignment horizontal="left" vertical="center" shrinkToFit="1"/>
    </xf>
    <xf numFmtId="183" fontId="27" fillId="0" borderId="107" xfId="0" applyNumberFormat="1" applyFont="1" applyFill="1" applyBorder="1" applyAlignment="1">
      <alignment horizontal="center" vertical="center"/>
    </xf>
    <xf numFmtId="38" fontId="27" fillId="0" borderId="107" xfId="9" applyFont="1" applyFill="1" applyBorder="1" applyAlignment="1">
      <alignment horizontal="right" vertical="center" indent="1"/>
    </xf>
    <xf numFmtId="40" fontId="27" fillId="0" borderId="107" xfId="9" applyNumberFormat="1" applyFont="1" applyFill="1" applyBorder="1" applyAlignment="1">
      <alignment horizontal="right" vertical="center" indent="1"/>
    </xf>
    <xf numFmtId="186" fontId="27" fillId="0" borderId="107" xfId="9" applyNumberFormat="1" applyFont="1" applyFill="1" applyBorder="1" applyAlignment="1">
      <alignment horizontal="center" vertical="center" shrinkToFit="1"/>
    </xf>
    <xf numFmtId="38" fontId="27" fillId="0" borderId="107" xfId="9" applyFont="1" applyFill="1" applyBorder="1" applyAlignment="1">
      <alignment horizontal="center" vertical="center" shrinkToFit="1"/>
    </xf>
    <xf numFmtId="40" fontId="22" fillId="9" borderId="0" xfId="9" applyNumberFormat="1" applyFont="1" applyFill="1" applyBorder="1" applyAlignment="1">
      <alignment horizontal="right" vertical="center" indent="1"/>
    </xf>
    <xf numFmtId="186" fontId="22" fillId="9" borderId="39" xfId="9" applyNumberFormat="1" applyFont="1" applyFill="1" applyBorder="1" applyAlignment="1">
      <alignment horizontal="center" vertical="center" shrinkToFit="1"/>
    </xf>
    <xf numFmtId="38" fontId="22" fillId="9" borderId="39" xfId="9" applyFont="1" applyFill="1" applyBorder="1" applyAlignment="1">
      <alignment horizontal="center" vertical="center" shrinkToFit="1"/>
    </xf>
    <xf numFmtId="40" fontId="22" fillId="9" borderId="39" xfId="9" applyNumberFormat="1" applyFont="1" applyFill="1" applyBorder="1" applyAlignment="1">
      <alignment horizontal="center" vertical="center" shrinkToFit="1"/>
    </xf>
    <xf numFmtId="38" fontId="22" fillId="9" borderId="40" xfId="9" applyFont="1" applyFill="1" applyBorder="1" applyAlignment="1">
      <alignment horizontal="center" vertical="center" shrinkToFit="1"/>
    </xf>
    <xf numFmtId="40" fontId="22" fillId="9" borderId="40" xfId="9" applyNumberFormat="1" applyFont="1" applyFill="1" applyBorder="1" applyAlignment="1">
      <alignment horizontal="center" vertical="center" shrinkToFit="1"/>
    </xf>
    <xf numFmtId="40" fontId="22" fillId="9" borderId="40"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indent="1"/>
    </xf>
    <xf numFmtId="0" fontId="27" fillId="9" borderId="54" xfId="0" applyFont="1" applyFill="1" applyBorder="1" applyAlignment="1">
      <alignment horizontal="left" vertical="center" indent="1"/>
    </xf>
    <xf numFmtId="40" fontId="22" fillId="9" borderId="115" xfId="9" applyNumberFormat="1" applyFont="1" applyFill="1" applyBorder="1" applyAlignment="1">
      <alignment horizontal="center" vertical="center" shrinkToFit="1"/>
    </xf>
    <xf numFmtId="186" fontId="22" fillId="9" borderId="39" xfId="9" applyNumberFormat="1" applyFont="1" applyFill="1" applyBorder="1" applyAlignment="1">
      <alignment horizontal="center" vertical="center" wrapText="1" shrinkToFit="1"/>
    </xf>
    <xf numFmtId="183" fontId="22" fillId="9" borderId="39" xfId="0" applyNumberFormat="1" applyFont="1" applyFill="1" applyBorder="1" applyAlignment="1">
      <alignment horizontal="left" vertical="center" shrinkToFit="1"/>
    </xf>
    <xf numFmtId="183" fontId="22" fillId="9" borderId="39" xfId="0" applyNumberFormat="1" applyFont="1" applyFill="1" applyBorder="1" applyAlignment="1">
      <alignment horizontal="center" vertical="center"/>
    </xf>
    <xf numFmtId="38" fontId="22" fillId="9" borderId="39" xfId="9" applyFont="1" applyFill="1" applyBorder="1" applyAlignment="1">
      <alignment horizontal="right" vertical="center" indent="1"/>
    </xf>
    <xf numFmtId="186" fontId="22" fillId="9" borderId="40" xfId="9" applyNumberFormat="1" applyFont="1" applyFill="1" applyBorder="1" applyAlignment="1">
      <alignment horizontal="center" vertical="center" wrapText="1" shrinkToFit="1"/>
    </xf>
    <xf numFmtId="185" fontId="22" fillId="9" borderId="39" xfId="9" applyNumberFormat="1" applyFont="1" applyFill="1" applyBorder="1" applyAlignment="1">
      <alignment horizontal="center" vertical="center" wrapText="1" shrinkToFit="1"/>
    </xf>
    <xf numFmtId="0" fontId="27" fillId="9" borderId="41" xfId="0" applyFont="1" applyFill="1" applyBorder="1" applyAlignment="1">
      <alignment horizontal="left" vertical="center" indent="1"/>
    </xf>
    <xf numFmtId="38" fontId="22" fillId="9" borderId="41" xfId="9" applyFont="1" applyFill="1" applyBorder="1" applyAlignment="1">
      <alignment horizontal="right" vertical="center" indent="1"/>
    </xf>
    <xf numFmtId="40" fontId="22" fillId="9" borderId="41" xfId="9" applyNumberFormat="1" applyFont="1" applyFill="1" applyBorder="1" applyAlignment="1">
      <alignment horizontal="right" vertical="center" indent="1"/>
    </xf>
    <xf numFmtId="186" fontId="22" fillId="9" borderId="41" xfId="9" applyNumberFormat="1" applyFont="1" applyFill="1" applyBorder="1" applyAlignment="1">
      <alignment horizontal="center" vertical="center" shrinkToFit="1"/>
    </xf>
    <xf numFmtId="38" fontId="22" fillId="9" borderId="41" xfId="9" applyFont="1" applyFill="1" applyBorder="1" applyAlignment="1">
      <alignment horizontal="center" vertical="center" shrinkToFit="1"/>
    </xf>
    <xf numFmtId="40" fontId="22" fillId="9" borderId="41" xfId="9" applyNumberFormat="1" applyFont="1" applyFill="1" applyBorder="1" applyAlignment="1">
      <alignment horizontal="center" vertical="center" shrinkToFit="1"/>
    </xf>
    <xf numFmtId="0" fontId="22" fillId="9" borderId="40" xfId="0" applyFont="1" applyFill="1" applyBorder="1" applyAlignment="1">
      <alignment horizontal="center" vertical="center" wrapText="1"/>
    </xf>
    <xf numFmtId="183" fontId="22" fillId="9" borderId="40" xfId="0" applyNumberFormat="1" applyFont="1" applyFill="1" applyBorder="1" applyAlignment="1">
      <alignment horizontal="left" vertical="center" shrinkToFit="1"/>
    </xf>
    <xf numFmtId="183" fontId="22" fillId="9" borderId="40" xfId="0" applyNumberFormat="1" applyFont="1" applyFill="1" applyBorder="1" applyAlignment="1">
      <alignment horizontal="center" vertical="center" wrapText="1"/>
    </xf>
    <xf numFmtId="38" fontId="22" fillId="9" borderId="40" xfId="9" applyFont="1" applyFill="1" applyBorder="1" applyAlignment="1">
      <alignment horizontal="right" vertical="center" indent="1"/>
    </xf>
    <xf numFmtId="0" fontId="22" fillId="9" borderId="41" xfId="0" applyFont="1" applyFill="1" applyBorder="1" applyAlignment="1">
      <alignment horizontal="left" vertical="center" shrinkToFit="1"/>
    </xf>
    <xf numFmtId="0" fontId="22" fillId="9" borderId="41" xfId="0" applyFont="1" applyFill="1" applyBorder="1" applyAlignment="1">
      <alignment horizontal="center" vertical="center" wrapText="1"/>
    </xf>
    <xf numFmtId="38" fontId="22" fillId="9" borderId="41" xfId="9" applyFont="1" applyFill="1" applyBorder="1" applyAlignment="1">
      <alignment horizontal="right" vertical="center" indent="1" shrinkToFit="1"/>
    </xf>
    <xf numFmtId="40" fontId="22" fillId="9" borderId="108" xfId="9" applyNumberFormat="1" applyFont="1" applyFill="1" applyBorder="1" applyAlignment="1">
      <alignment horizontal="center" vertical="center" shrinkToFit="1"/>
    </xf>
    <xf numFmtId="183" fontId="27" fillId="9" borderId="39" xfId="0" applyNumberFormat="1" applyFont="1" applyFill="1" applyBorder="1" applyAlignment="1">
      <alignment horizontal="left" vertical="center" shrinkToFit="1"/>
    </xf>
    <xf numFmtId="186" fontId="27" fillId="9" borderId="39" xfId="9" applyNumberFormat="1" applyFont="1" applyFill="1" applyBorder="1" applyAlignment="1">
      <alignment horizontal="center" vertical="center" shrinkToFit="1"/>
    </xf>
    <xf numFmtId="38" fontId="27" fillId="9" borderId="39" xfId="9" applyFont="1" applyFill="1" applyBorder="1" applyAlignment="1">
      <alignment horizontal="center" vertical="center" shrinkToFit="1"/>
    </xf>
    <xf numFmtId="183" fontId="27" fillId="9" borderId="40" xfId="0" applyNumberFormat="1" applyFont="1" applyFill="1" applyBorder="1" applyAlignment="1">
      <alignment horizontal="left" vertical="center" shrinkToFit="1"/>
    </xf>
    <xf numFmtId="183" fontId="27" fillId="9" borderId="40" xfId="0" applyNumberFormat="1" applyFont="1" applyFill="1" applyBorder="1" applyAlignment="1">
      <alignment horizontal="center" vertical="center"/>
    </xf>
    <xf numFmtId="40" fontId="27" fillId="9" borderId="40" xfId="9" applyNumberFormat="1" applyFont="1" applyFill="1" applyBorder="1" applyAlignment="1">
      <alignment horizontal="right" vertical="center" indent="1"/>
    </xf>
    <xf numFmtId="186" fontId="27" fillId="9" borderId="40" xfId="9" applyNumberFormat="1" applyFont="1" applyFill="1" applyBorder="1" applyAlignment="1">
      <alignment horizontal="center" vertical="center" shrinkToFit="1"/>
    </xf>
    <xf numFmtId="38" fontId="27" fillId="9" borderId="40" xfId="9" applyFont="1" applyFill="1" applyBorder="1" applyAlignment="1">
      <alignment horizontal="center" vertical="center" shrinkToFit="1"/>
    </xf>
    <xf numFmtId="183" fontId="27" fillId="9" borderId="40" xfId="0" applyNumberFormat="1" applyFont="1" applyFill="1" applyBorder="1" applyAlignment="1">
      <alignment horizontal="left" vertical="center" wrapText="1" shrinkToFit="1"/>
    </xf>
    <xf numFmtId="0" fontId="27" fillId="9" borderId="106" xfId="0" applyFont="1" applyFill="1" applyBorder="1" applyAlignment="1">
      <alignment horizontal="left" vertical="center" indent="1"/>
    </xf>
    <xf numFmtId="0" fontId="22" fillId="9" borderId="106" xfId="0" applyFont="1" applyFill="1" applyBorder="1" applyAlignment="1">
      <alignment horizontal="left" vertical="center"/>
    </xf>
    <xf numFmtId="178" fontId="22" fillId="9" borderId="106" xfId="5" applyNumberFormat="1" applyFont="1" applyFill="1" applyBorder="1" applyAlignment="1">
      <alignment horizontal="center" vertical="center" shrinkToFit="1"/>
    </xf>
    <xf numFmtId="38" fontId="22" fillId="9" borderId="106" xfId="9" applyFont="1" applyFill="1" applyBorder="1" applyAlignment="1">
      <alignment horizontal="right" vertical="center" indent="1"/>
    </xf>
    <xf numFmtId="179" fontId="22" fillId="9" borderId="106" xfId="9" applyNumberFormat="1" applyFont="1" applyFill="1" applyBorder="1" applyAlignment="1">
      <alignment horizontal="right" vertical="center" indent="1" shrinkToFit="1"/>
    </xf>
    <xf numFmtId="40" fontId="22" fillId="9" borderId="106" xfId="9" applyNumberFormat="1" applyFont="1" applyFill="1" applyBorder="1" applyAlignment="1">
      <alignment horizontal="right" vertical="center" indent="1"/>
    </xf>
    <xf numFmtId="186" fontId="22" fillId="9" borderId="106" xfId="9" applyNumberFormat="1" applyFont="1" applyFill="1" applyBorder="1" applyAlignment="1">
      <alignment horizontal="center" vertical="center" shrinkToFit="1"/>
    </xf>
    <xf numFmtId="38" fontId="22" fillId="9" borderId="106" xfId="9" applyFont="1" applyFill="1" applyBorder="1" applyAlignment="1">
      <alignment horizontal="center" vertical="center" shrinkToFit="1"/>
    </xf>
    <xf numFmtId="40" fontId="22" fillId="9" borderId="109" xfId="9" applyNumberFormat="1" applyFont="1" applyFill="1" applyBorder="1" applyAlignment="1">
      <alignment horizontal="center" vertical="center" shrinkToFit="1"/>
    </xf>
    <xf numFmtId="0" fontId="22" fillId="11" borderId="79" xfId="0" applyFont="1" applyFill="1" applyBorder="1" applyAlignment="1">
      <alignment horizontal="left" vertical="center" indent="1" shrinkToFit="1"/>
    </xf>
    <xf numFmtId="187" fontId="27" fillId="11" borderId="79" xfId="9" applyNumberFormat="1" applyFont="1" applyFill="1" applyBorder="1" applyAlignment="1">
      <alignment horizontal="right" vertical="center" indent="1"/>
    </xf>
    <xf numFmtId="187" fontId="27" fillId="11" borderId="79" xfId="9" applyNumberFormat="1" applyFont="1" applyFill="1" applyBorder="1" applyAlignment="1">
      <alignment horizontal="right" vertical="center" indent="1" shrinkToFit="1"/>
    </xf>
    <xf numFmtId="179" fontId="27" fillId="11" borderId="79" xfId="9" applyNumberFormat="1" applyFont="1" applyFill="1" applyBorder="1" applyAlignment="1">
      <alignment horizontal="right" vertical="center" indent="1" shrinkToFit="1"/>
    </xf>
    <xf numFmtId="38" fontId="27" fillId="11" borderId="79" xfId="9" applyFont="1" applyFill="1" applyBorder="1" applyAlignment="1">
      <alignment horizontal="right" vertical="center" indent="1" shrinkToFit="1"/>
    </xf>
    <xf numFmtId="38" fontId="27" fillId="11" borderId="79" xfId="9" applyNumberFormat="1" applyFont="1" applyFill="1" applyBorder="1" applyAlignment="1">
      <alignment horizontal="right" vertical="center" indent="1" shrinkToFit="1"/>
    </xf>
    <xf numFmtId="0" fontId="21" fillId="0" borderId="17" xfId="0" applyFont="1" applyBorder="1" applyAlignment="1">
      <alignment vertical="center"/>
    </xf>
    <xf numFmtId="0" fontId="22" fillId="9" borderId="135" xfId="0" applyFont="1" applyFill="1" applyBorder="1" applyAlignment="1">
      <alignment horizontal="left" vertical="center" indent="1" shrinkToFit="1"/>
    </xf>
    <xf numFmtId="187" fontId="27" fillId="9" borderId="106" xfId="9" applyNumberFormat="1" applyFont="1" applyFill="1" applyBorder="1" applyAlignment="1">
      <alignment horizontal="right" vertical="center" indent="1"/>
    </xf>
    <xf numFmtId="187" fontId="27" fillId="9" borderId="106" xfId="9" applyNumberFormat="1" applyFont="1" applyFill="1" applyBorder="1" applyAlignment="1">
      <alignment horizontal="right" vertical="center" indent="1" shrinkToFit="1"/>
    </xf>
    <xf numFmtId="179" fontId="27" fillId="9" borderId="106" xfId="9" applyNumberFormat="1" applyFont="1" applyFill="1" applyBorder="1" applyAlignment="1">
      <alignment horizontal="right" vertical="center" indent="1" shrinkToFit="1"/>
    </xf>
    <xf numFmtId="38" fontId="27" fillId="9" borderId="106" xfId="9" applyFont="1" applyFill="1" applyBorder="1" applyAlignment="1">
      <alignment horizontal="right" vertical="center" indent="1" shrinkToFit="1"/>
    </xf>
    <xf numFmtId="38" fontId="27" fillId="9" borderId="106" xfId="9" applyNumberFormat="1" applyFont="1" applyFill="1" applyBorder="1" applyAlignment="1">
      <alignment horizontal="right" vertical="center" indent="1" shrinkToFit="1"/>
    </xf>
    <xf numFmtId="0" fontId="22" fillId="11" borderId="105" xfId="0" applyFont="1" applyFill="1" applyBorder="1" applyAlignment="1">
      <alignment horizontal="left" vertical="center" indent="1"/>
    </xf>
    <xf numFmtId="38" fontId="27" fillId="11" borderId="105" xfId="9" applyFont="1" applyFill="1" applyBorder="1" applyAlignment="1">
      <alignment horizontal="right" vertical="center" indent="1"/>
    </xf>
    <xf numFmtId="179" fontId="27" fillId="11" borderId="105" xfId="9" applyNumberFormat="1" applyFont="1" applyFill="1" applyBorder="1" applyAlignment="1">
      <alignment horizontal="right" vertical="center" indent="1"/>
    </xf>
    <xf numFmtId="179" fontId="27" fillId="11" borderId="105" xfId="9" applyNumberFormat="1" applyFont="1" applyFill="1" applyBorder="1" applyAlignment="1">
      <alignment horizontal="right" vertical="center" indent="1" shrinkToFit="1"/>
    </xf>
    <xf numFmtId="0" fontId="27" fillId="11" borderId="105" xfId="0" applyFont="1" applyFill="1" applyBorder="1" applyAlignment="1">
      <alignment horizontal="left" vertical="center" indent="1"/>
    </xf>
    <xf numFmtId="0" fontId="22" fillId="11" borderId="54" xfId="0" applyFont="1" applyFill="1" applyBorder="1" applyAlignment="1">
      <alignment horizontal="left" vertical="center" indent="1" shrinkToFit="1"/>
    </xf>
    <xf numFmtId="38" fontId="27" fillId="11" borderId="54" xfId="9" applyFont="1" applyFill="1" applyBorder="1" applyAlignment="1">
      <alignment horizontal="right" vertical="center" indent="1"/>
    </xf>
    <xf numFmtId="38" fontId="27" fillId="11" borderId="54" xfId="9" applyFont="1" applyFill="1" applyBorder="1" applyAlignment="1">
      <alignment horizontal="right" vertical="center" indent="1" shrinkToFit="1"/>
    </xf>
    <xf numFmtId="179" fontId="27" fillId="11" borderId="54" xfId="9" applyNumberFormat="1" applyFont="1" applyFill="1" applyBorder="1" applyAlignment="1">
      <alignment horizontal="right" vertical="center" indent="1" shrinkToFit="1"/>
    </xf>
    <xf numFmtId="0" fontId="27" fillId="11" borderId="54" xfId="0" applyFont="1" applyFill="1" applyBorder="1" applyAlignment="1">
      <alignment horizontal="left" vertical="center" indent="1" shrinkToFit="1"/>
    </xf>
    <xf numFmtId="179" fontId="27" fillId="11" borderId="40" xfId="9" applyNumberFormat="1" applyFont="1" applyFill="1" applyBorder="1" applyAlignment="1">
      <alignment horizontal="right" vertical="center" wrapText="1" indent="1" shrinkToFit="1"/>
    </xf>
    <xf numFmtId="179" fontId="42" fillId="11" borderId="40" xfId="9" applyNumberFormat="1" applyFont="1" applyFill="1" applyBorder="1" applyAlignment="1">
      <alignment horizontal="center" vertical="center" wrapText="1" shrinkToFit="1"/>
    </xf>
    <xf numFmtId="184" fontId="22" fillId="0" borderId="136" xfId="10" applyNumberFormat="1" applyFont="1" applyFill="1" applyBorder="1" applyAlignment="1">
      <alignment horizontal="right" vertical="center"/>
    </xf>
    <xf numFmtId="184" fontId="22" fillId="0" borderId="136" xfId="10" applyNumberFormat="1" applyFont="1" applyFill="1" applyBorder="1" applyAlignment="1">
      <alignment horizontal="center" vertical="center"/>
    </xf>
    <xf numFmtId="0" fontId="21" fillId="0" borderId="137" xfId="0" applyFont="1" applyBorder="1" applyAlignment="1">
      <alignment vertical="center"/>
    </xf>
    <xf numFmtId="0" fontId="21" fillId="0" borderId="138" xfId="0" applyFont="1" applyBorder="1" applyAlignment="1">
      <alignment vertical="center"/>
    </xf>
    <xf numFmtId="0" fontId="22" fillId="0" borderId="138" xfId="0" applyFont="1" applyBorder="1" applyAlignment="1">
      <alignment vertical="center"/>
    </xf>
    <xf numFmtId="0" fontId="22" fillId="9" borderId="39" xfId="0" applyFont="1" applyFill="1" applyBorder="1" applyAlignment="1">
      <alignment horizontal="left" vertical="center" shrinkToFit="1"/>
    </xf>
    <xf numFmtId="0" fontId="22" fillId="9" borderId="39" xfId="0" applyFont="1" applyFill="1" applyBorder="1" applyAlignment="1">
      <alignment horizontal="center" vertical="center"/>
    </xf>
    <xf numFmtId="38" fontId="22" fillId="9" borderId="39" xfId="9" applyFont="1" applyFill="1" applyBorder="1" applyAlignment="1">
      <alignment horizontal="right" vertical="center" indent="1" shrinkToFit="1"/>
    </xf>
    <xf numFmtId="183" fontId="26" fillId="0" borderId="121" xfId="0" applyNumberFormat="1" applyFont="1" applyFill="1" applyBorder="1" applyAlignment="1">
      <alignment horizontal="center" vertical="center"/>
    </xf>
    <xf numFmtId="0" fontId="22" fillId="0" borderId="138" xfId="0" applyFont="1" applyFill="1" applyBorder="1"/>
    <xf numFmtId="0" fontId="22" fillId="0" borderId="139" xfId="0" applyFont="1" applyFill="1" applyBorder="1"/>
    <xf numFmtId="184" fontId="22" fillId="0" borderId="141" xfId="10" applyNumberFormat="1" applyFont="1" applyFill="1" applyBorder="1" applyAlignment="1">
      <alignment horizontal="right" vertical="center"/>
    </xf>
    <xf numFmtId="184" fontId="22" fillId="0" borderId="140" xfId="10" applyNumberFormat="1" applyFont="1" applyFill="1" applyBorder="1" applyAlignment="1">
      <alignment horizontal="right" vertical="center"/>
    </xf>
    <xf numFmtId="0" fontId="22" fillId="0" borderId="137" xfId="0" applyFont="1" applyFill="1" applyBorder="1"/>
    <xf numFmtId="184" fontId="22" fillId="0" borderId="140" xfId="10" applyNumberFormat="1" applyFont="1" applyFill="1" applyBorder="1" applyAlignment="1">
      <alignment horizontal="center" vertical="center"/>
    </xf>
    <xf numFmtId="0" fontId="22" fillId="11" borderId="39" xfId="0" applyFont="1" applyFill="1" applyBorder="1" applyAlignment="1">
      <alignment horizontal="left" vertical="center" indent="1" shrinkToFit="1"/>
    </xf>
    <xf numFmtId="0" fontId="22" fillId="9" borderId="142" xfId="0" applyFont="1" applyFill="1" applyBorder="1" applyAlignment="1">
      <alignment horizontal="left" vertical="center" indent="1" shrinkToFit="1"/>
    </xf>
    <xf numFmtId="0" fontId="22" fillId="0" borderId="39" xfId="0" applyFont="1" applyFill="1" applyBorder="1" applyAlignment="1">
      <alignment horizontal="left" vertical="center" indent="1" shrinkToFit="1"/>
    </xf>
    <xf numFmtId="187" fontId="27" fillId="0" borderId="39" xfId="9" applyNumberFormat="1" applyFont="1" applyFill="1" applyBorder="1" applyAlignment="1">
      <alignment horizontal="right" vertical="center" indent="1"/>
    </xf>
    <xf numFmtId="187" fontId="27" fillId="0" borderId="39" xfId="9" applyNumberFormat="1" applyFont="1" applyFill="1" applyBorder="1" applyAlignment="1">
      <alignment horizontal="right" vertical="center" indent="1" shrinkToFit="1"/>
    </xf>
    <xf numFmtId="179" fontId="27" fillId="0" borderId="39" xfId="9" applyNumberFormat="1" applyFont="1" applyFill="1" applyBorder="1" applyAlignment="1">
      <alignment horizontal="right" vertical="center" indent="1" shrinkToFit="1"/>
    </xf>
    <xf numFmtId="38" fontId="27" fillId="0" borderId="39" xfId="9" applyFont="1" applyFill="1" applyBorder="1" applyAlignment="1">
      <alignment horizontal="right" vertical="center" indent="1" shrinkToFit="1"/>
    </xf>
    <xf numFmtId="0" fontId="22" fillId="0" borderId="0" xfId="0" applyFont="1" applyFill="1" applyBorder="1" applyAlignment="1" applyProtection="1">
      <alignment horizontal="left" vertical="center" indent="1"/>
    </xf>
    <xf numFmtId="0" fontId="26" fillId="5" borderId="143" xfId="0" applyFont="1" applyFill="1" applyBorder="1" applyAlignment="1">
      <alignment horizontal="center" vertical="center"/>
    </xf>
    <xf numFmtId="0" fontId="26" fillId="5" borderId="144" xfId="0" applyFont="1" applyFill="1" applyBorder="1" applyAlignment="1">
      <alignment horizontal="center" vertical="center"/>
    </xf>
    <xf numFmtId="3" fontId="26" fillId="5" borderId="144" xfId="0" applyNumberFormat="1" applyFont="1" applyFill="1" applyBorder="1" applyAlignment="1">
      <alignment horizontal="center" vertical="center"/>
    </xf>
    <xf numFmtId="4" fontId="26" fillId="5" borderId="144" xfId="0" applyNumberFormat="1" applyFont="1" applyFill="1" applyBorder="1" applyAlignment="1">
      <alignment horizontal="center" vertical="center"/>
    </xf>
    <xf numFmtId="181" fontId="26" fillId="5" borderId="144" xfId="0" applyNumberFormat="1" applyFont="1" applyFill="1" applyBorder="1" applyAlignment="1">
      <alignment horizontal="center" vertical="center"/>
    </xf>
    <xf numFmtId="181" fontId="26" fillId="5" borderId="145" xfId="0" applyNumberFormat="1" applyFont="1" applyFill="1" applyBorder="1" applyAlignment="1">
      <alignment horizontal="center" vertical="center"/>
    </xf>
    <xf numFmtId="0" fontId="26" fillId="5" borderId="146" xfId="0" applyFont="1" applyFill="1" applyBorder="1" applyAlignment="1">
      <alignment horizontal="center" vertical="center"/>
    </xf>
    <xf numFmtId="181" fontId="26" fillId="5" borderId="147" xfId="0" applyNumberFormat="1" applyFont="1" applyFill="1" applyBorder="1" applyAlignment="1">
      <alignment horizontal="center" vertical="center"/>
    </xf>
    <xf numFmtId="0" fontId="22" fillId="9" borderId="148" xfId="0" applyFont="1" applyFill="1" applyBorder="1" applyAlignment="1">
      <alignment horizontal="left" vertical="center" indent="1"/>
    </xf>
    <xf numFmtId="0" fontId="22" fillId="9" borderId="148" xfId="0" applyFont="1" applyFill="1" applyBorder="1" applyAlignment="1">
      <alignment horizontal="left" vertical="center" shrinkToFit="1"/>
    </xf>
    <xf numFmtId="0" fontId="22" fillId="9" borderId="148" xfId="0" applyFont="1" applyFill="1" applyBorder="1" applyAlignment="1">
      <alignment horizontal="center" vertical="center"/>
    </xf>
    <xf numFmtId="38" fontId="22" fillId="9" borderId="148" xfId="9" applyFont="1" applyFill="1" applyBorder="1" applyAlignment="1">
      <alignment horizontal="right" vertical="center" indent="1"/>
    </xf>
    <xf numFmtId="40" fontId="22" fillId="9" borderId="148" xfId="9" applyNumberFormat="1" applyFont="1" applyFill="1" applyBorder="1" applyAlignment="1">
      <alignment horizontal="right" vertical="center" indent="1"/>
    </xf>
    <xf numFmtId="183" fontId="26" fillId="17" borderId="149" xfId="0" applyNumberFormat="1" applyFont="1" applyFill="1" applyBorder="1" applyAlignment="1">
      <alignment horizontal="center" vertical="center"/>
    </xf>
    <xf numFmtId="3" fontId="21" fillId="0" borderId="138" xfId="0" applyNumberFormat="1" applyFont="1" applyBorder="1" applyAlignment="1">
      <alignment vertical="center"/>
    </xf>
    <xf numFmtId="4" fontId="21" fillId="0" borderId="138" xfId="0" applyNumberFormat="1" applyFont="1" applyBorder="1" applyAlignment="1">
      <alignment vertical="center"/>
    </xf>
    <xf numFmtId="181" fontId="21" fillId="0" borderId="138" xfId="0" applyNumberFormat="1" applyFont="1" applyBorder="1" applyAlignment="1">
      <alignment horizontal="center" vertical="center"/>
    </xf>
    <xf numFmtId="183" fontId="34" fillId="5" borderId="150" xfId="0" applyNumberFormat="1" applyFont="1" applyFill="1" applyBorder="1" applyAlignment="1">
      <alignment horizontal="center" vertical="center"/>
    </xf>
    <xf numFmtId="183" fontId="26" fillId="5" borderId="151" xfId="0" applyNumberFormat="1" applyFont="1" applyFill="1" applyBorder="1" applyAlignment="1">
      <alignment vertical="center"/>
    </xf>
    <xf numFmtId="178" fontId="26" fillId="5" borderId="151" xfId="5" applyNumberFormat="1" applyFont="1" applyFill="1" applyBorder="1" applyAlignment="1">
      <alignment horizontal="center" vertical="center" shrinkToFit="1"/>
    </xf>
    <xf numFmtId="38" fontId="26" fillId="5" borderId="151" xfId="9" applyFont="1" applyFill="1" applyBorder="1" applyAlignment="1">
      <alignment horizontal="right" vertical="center" indent="1" shrinkToFit="1"/>
    </xf>
    <xf numFmtId="3" fontId="26" fillId="5" borderId="151" xfId="9" applyNumberFormat="1" applyFont="1" applyFill="1" applyBorder="1" applyAlignment="1">
      <alignment vertical="center" shrinkToFit="1"/>
    </xf>
    <xf numFmtId="40" fontId="26" fillId="5" borderId="151" xfId="9" applyNumberFormat="1" applyFont="1" applyFill="1" applyBorder="1" applyAlignment="1">
      <alignment vertical="center" shrinkToFit="1"/>
    </xf>
    <xf numFmtId="183" fontId="27" fillId="13" borderId="152" xfId="0" applyNumberFormat="1" applyFont="1" applyFill="1" applyBorder="1" applyAlignment="1">
      <alignment vertical="center"/>
    </xf>
    <xf numFmtId="183" fontId="26" fillId="13" borderId="153" xfId="0" applyNumberFormat="1" applyFont="1" applyFill="1" applyBorder="1" applyAlignment="1">
      <alignment horizontal="left" vertical="center" indent="1"/>
    </xf>
    <xf numFmtId="183" fontId="26" fillId="17" borderId="154" xfId="0" applyNumberFormat="1" applyFont="1" applyFill="1" applyBorder="1" applyAlignment="1">
      <alignment horizontal="left" vertical="center" indent="2"/>
    </xf>
    <xf numFmtId="183" fontId="26" fillId="17" borderId="154" xfId="0" applyNumberFormat="1" applyFont="1" applyFill="1" applyBorder="1" applyAlignment="1">
      <alignment horizontal="left" vertical="center" indent="1"/>
    </xf>
    <xf numFmtId="178" fontId="26" fillId="17" borderId="154" xfId="5" applyNumberFormat="1" applyFont="1" applyFill="1" applyBorder="1" applyAlignment="1">
      <alignment horizontal="center" vertical="center" shrinkToFit="1"/>
    </xf>
    <xf numFmtId="38" fontId="26" fillId="17" borderId="154" xfId="9" applyFont="1" applyFill="1" applyBorder="1" applyAlignment="1">
      <alignment horizontal="right" vertical="center" indent="1" shrinkToFit="1"/>
    </xf>
    <xf numFmtId="38" fontId="26" fillId="17" borderId="154" xfId="9" applyFont="1" applyFill="1" applyBorder="1" applyAlignment="1">
      <alignment horizontal="right" vertical="center" shrinkToFit="1"/>
    </xf>
    <xf numFmtId="40" fontId="26" fillId="17" borderId="154" xfId="9" applyNumberFormat="1" applyFont="1" applyFill="1" applyBorder="1" applyAlignment="1">
      <alignment vertical="center" shrinkToFit="1"/>
    </xf>
    <xf numFmtId="40" fontId="26" fillId="17" borderId="154" xfId="9" applyNumberFormat="1" applyFont="1" applyFill="1" applyBorder="1" applyAlignment="1">
      <alignment horizontal="right" vertical="center" shrinkToFit="1"/>
    </xf>
    <xf numFmtId="3" fontId="21" fillId="0" borderId="137" xfId="0" applyNumberFormat="1" applyFont="1" applyBorder="1" applyAlignment="1">
      <alignment vertical="center"/>
    </xf>
    <xf numFmtId="4" fontId="21" fillId="0" borderId="137" xfId="0" applyNumberFormat="1" applyFont="1" applyBorder="1" applyAlignment="1">
      <alignment vertical="center"/>
    </xf>
    <xf numFmtId="181" fontId="21" fillId="0" borderId="137" xfId="0" applyNumberFormat="1" applyFont="1" applyBorder="1" applyAlignment="1">
      <alignment horizontal="center" vertical="center"/>
    </xf>
    <xf numFmtId="0" fontId="43" fillId="0" borderId="0" xfId="0" applyFont="1" applyBorder="1" applyAlignment="1">
      <alignment horizontal="center" vertical="center"/>
    </xf>
    <xf numFmtId="3" fontId="26" fillId="5" borderId="144" xfId="0" applyNumberFormat="1" applyFont="1" applyFill="1" applyBorder="1" applyAlignment="1">
      <alignment horizontal="center" vertical="center" wrapText="1"/>
    </xf>
    <xf numFmtId="38" fontId="22" fillId="9" borderId="148" xfId="9" applyFont="1" applyFill="1" applyBorder="1" applyAlignment="1">
      <alignment horizontal="center" vertical="center"/>
    </xf>
    <xf numFmtId="38" fontId="22" fillId="9" borderId="40" xfId="9" applyFont="1" applyFill="1" applyBorder="1" applyAlignment="1">
      <alignment horizontal="center" vertical="center"/>
    </xf>
    <xf numFmtId="0" fontId="27" fillId="9" borderId="40" xfId="0" applyFont="1" applyFill="1" applyBorder="1" applyAlignment="1">
      <alignment horizontal="left" vertical="center" indent="1" shrinkToFit="1"/>
    </xf>
    <xf numFmtId="0" fontId="27" fillId="9" borderId="40" xfId="0" applyFont="1" applyFill="1" applyBorder="1" applyAlignment="1">
      <alignment horizontal="left" vertical="center" shrinkToFit="1"/>
    </xf>
    <xf numFmtId="0" fontId="27" fillId="9" borderId="40" xfId="0" applyFont="1" applyFill="1" applyBorder="1" applyAlignment="1">
      <alignment horizontal="center" vertical="center"/>
    </xf>
    <xf numFmtId="38" fontId="27" fillId="9" borderId="40" xfId="9" applyFont="1" applyFill="1" applyBorder="1" applyAlignment="1">
      <alignment horizontal="center" vertical="center"/>
    </xf>
    <xf numFmtId="40" fontId="27" fillId="9" borderId="40" xfId="9" applyNumberFormat="1" applyFont="1" applyFill="1" applyBorder="1" applyAlignment="1">
      <alignment horizontal="right" vertical="center" wrapText="1" indent="1"/>
    </xf>
    <xf numFmtId="40" fontId="27" fillId="9" borderId="39" xfId="9" applyNumberFormat="1" applyFont="1" applyFill="1" applyBorder="1" applyAlignment="1">
      <alignment horizontal="right" vertical="center" wrapText="1" indent="1"/>
    </xf>
    <xf numFmtId="186" fontId="27" fillId="18" borderId="39" xfId="9" applyNumberFormat="1" applyFont="1" applyFill="1" applyBorder="1" applyAlignment="1">
      <alignment horizontal="center" vertical="center" shrinkToFit="1"/>
    </xf>
    <xf numFmtId="0" fontId="27" fillId="9" borderId="54" xfId="0" applyFont="1" applyFill="1" applyBorder="1" applyAlignment="1">
      <alignment horizontal="left" vertical="center" shrinkToFit="1"/>
    </xf>
    <xf numFmtId="0" fontId="27" fillId="9" borderId="54" xfId="0" applyFont="1" applyFill="1" applyBorder="1" applyAlignment="1">
      <alignment horizontal="center" vertical="center"/>
    </xf>
    <xf numFmtId="38" fontId="27" fillId="9" borderId="54" xfId="9" applyFont="1" applyFill="1" applyBorder="1" applyAlignment="1">
      <alignment horizontal="center" vertical="center"/>
    </xf>
    <xf numFmtId="40" fontId="27" fillId="9" borderId="54" xfId="9" applyNumberFormat="1" applyFont="1" applyFill="1" applyBorder="1" applyAlignment="1">
      <alignment horizontal="right" vertical="center" indent="1"/>
    </xf>
    <xf numFmtId="186" fontId="27" fillId="9" borderId="54" xfId="9" applyNumberFormat="1" applyFont="1" applyFill="1" applyBorder="1" applyAlignment="1">
      <alignment horizontal="center" vertical="center" shrinkToFit="1"/>
    </xf>
    <xf numFmtId="38" fontId="27" fillId="9" borderId="54" xfId="9" applyFont="1" applyFill="1" applyBorder="1" applyAlignment="1">
      <alignment horizontal="center" vertical="center" shrinkToFit="1"/>
    </xf>
    <xf numFmtId="38" fontId="22" fillId="9" borderId="39" xfId="9" applyFont="1" applyFill="1" applyBorder="1" applyAlignment="1">
      <alignment horizontal="center" vertical="center"/>
    </xf>
    <xf numFmtId="38" fontId="22" fillId="9" borderId="39" xfId="9" applyFont="1" applyFill="1" applyBorder="1" applyAlignment="1">
      <alignment horizontal="center" vertical="center" wrapText="1"/>
    </xf>
    <xf numFmtId="0" fontId="27" fillId="9" borderId="79" xfId="0" applyFont="1" applyFill="1" applyBorder="1" applyAlignment="1">
      <alignment horizontal="left" vertical="center" indent="1"/>
    </xf>
    <xf numFmtId="183" fontId="22" fillId="9" borderId="79" xfId="0" applyNumberFormat="1" applyFont="1" applyFill="1" applyBorder="1" applyAlignment="1">
      <alignment horizontal="left" vertical="center" shrinkToFit="1"/>
    </xf>
    <xf numFmtId="183" fontId="22" fillId="9" borderId="0" xfId="0" applyNumberFormat="1" applyFont="1" applyFill="1" applyBorder="1" applyAlignment="1">
      <alignment horizontal="center" vertical="center"/>
    </xf>
    <xf numFmtId="38" fontId="22" fillId="9" borderId="0" xfId="9" applyFont="1" applyFill="1" applyBorder="1" applyAlignment="1">
      <alignment horizontal="center" vertical="center"/>
    </xf>
    <xf numFmtId="38" fontId="22" fillId="9" borderId="79" xfId="9" applyFont="1" applyFill="1" applyBorder="1" applyAlignment="1">
      <alignment horizontal="right" vertical="center" indent="1"/>
    </xf>
    <xf numFmtId="186" fontId="22" fillId="9" borderId="41" xfId="9" applyNumberFormat="1" applyFont="1" applyFill="1" applyBorder="1" applyAlignment="1">
      <alignment horizontal="center" vertical="center" wrapText="1" shrinkToFit="1"/>
    </xf>
    <xf numFmtId="0" fontId="27" fillId="9" borderId="155" xfId="0" applyFont="1" applyFill="1" applyBorder="1" applyAlignment="1">
      <alignment horizontal="left" vertical="center" indent="1"/>
    </xf>
    <xf numFmtId="183" fontId="22" fillId="9" borderId="156" xfId="0" applyNumberFormat="1" applyFont="1" applyFill="1" applyBorder="1" applyAlignment="1">
      <alignment horizontal="left" vertical="center" shrinkToFit="1"/>
    </xf>
    <xf numFmtId="183" fontId="22" fillId="9" borderId="156" xfId="0" applyNumberFormat="1" applyFont="1" applyFill="1" applyBorder="1" applyAlignment="1">
      <alignment horizontal="center" vertical="center" wrapText="1"/>
    </xf>
    <xf numFmtId="38" fontId="22" fillId="9" borderId="156" xfId="9" applyFont="1" applyFill="1" applyBorder="1" applyAlignment="1">
      <alignment horizontal="center" vertical="center" wrapText="1"/>
    </xf>
    <xf numFmtId="38" fontId="22" fillId="9" borderId="156" xfId="9" applyFont="1" applyFill="1" applyBorder="1" applyAlignment="1">
      <alignment horizontal="right" vertical="center" indent="1"/>
    </xf>
    <xf numFmtId="38" fontId="22" fillId="9" borderId="40" xfId="9" applyFont="1" applyFill="1" applyBorder="1" applyAlignment="1">
      <alignment horizontal="center" vertical="center" wrapText="1"/>
    </xf>
    <xf numFmtId="38" fontId="22" fillId="9" borderId="41" xfId="9" applyFont="1" applyFill="1" applyBorder="1" applyAlignment="1">
      <alignment horizontal="center" vertical="center" wrapText="1"/>
    </xf>
    <xf numFmtId="38" fontId="27" fillId="9" borderId="39" xfId="9" applyFont="1" applyFill="1" applyBorder="1" applyAlignment="1">
      <alignment horizontal="center" vertical="center"/>
    </xf>
    <xf numFmtId="38" fontId="27" fillId="9" borderId="40" xfId="9" applyFont="1" applyFill="1" applyBorder="1" applyAlignment="1">
      <alignment horizontal="center" vertical="center" wrapText="1" shrinkToFit="1"/>
    </xf>
    <xf numFmtId="40" fontId="22" fillId="9" borderId="40" xfId="9" applyNumberFormat="1" applyFont="1" applyFill="1" applyBorder="1" applyAlignment="1">
      <alignment horizontal="center" vertical="center" wrapText="1" shrinkToFit="1"/>
    </xf>
    <xf numFmtId="38" fontId="26" fillId="5" borderId="151" xfId="9" applyNumberFormat="1" applyFont="1" applyFill="1" applyBorder="1" applyAlignment="1">
      <alignment vertical="center" shrinkToFit="1"/>
    </xf>
    <xf numFmtId="40" fontId="26" fillId="5" borderId="151" xfId="9" applyNumberFormat="1" applyFont="1" applyFill="1" applyBorder="1" applyAlignment="1">
      <alignment horizontal="center" vertical="center" shrinkToFit="1"/>
    </xf>
    <xf numFmtId="38" fontId="26" fillId="13" borderId="56" xfId="9" applyNumberFormat="1" applyFont="1" applyFill="1" applyBorder="1" applyAlignment="1">
      <alignment vertical="center" shrinkToFit="1"/>
    </xf>
    <xf numFmtId="38" fontId="26" fillId="14" borderId="57" xfId="9" applyNumberFormat="1" applyFont="1" applyFill="1" applyBorder="1" applyAlignment="1">
      <alignment vertical="center" shrinkToFit="1"/>
    </xf>
    <xf numFmtId="38" fontId="26" fillId="15" borderId="57" xfId="9" applyNumberFormat="1" applyFont="1" applyFill="1" applyBorder="1" applyAlignment="1">
      <alignment vertical="center" shrinkToFit="1"/>
    </xf>
    <xf numFmtId="38" fontId="26" fillId="16" borderId="112" xfId="9" applyNumberFormat="1" applyFont="1" applyFill="1" applyBorder="1" applyAlignment="1">
      <alignment vertical="center" shrinkToFit="1"/>
    </xf>
    <xf numFmtId="178" fontId="26" fillId="17" borderId="154" xfId="5" applyNumberFormat="1" applyFont="1" applyFill="1" applyBorder="1" applyAlignment="1">
      <alignment horizontal="right" vertical="center" shrinkToFit="1"/>
    </xf>
    <xf numFmtId="38" fontId="26" fillId="0" borderId="0" xfId="9" applyFont="1" applyFill="1" applyAlignment="1">
      <alignment vertical="center"/>
    </xf>
    <xf numFmtId="179" fontId="26" fillId="0" borderId="0" xfId="9" applyNumberFormat="1" applyFont="1" applyFill="1" applyAlignment="1">
      <alignment vertical="center"/>
    </xf>
    <xf numFmtId="0" fontId="26" fillId="0" borderId="0" xfId="0" applyFont="1" applyFill="1" applyAlignment="1">
      <alignment vertical="center"/>
    </xf>
    <xf numFmtId="177" fontId="26" fillId="0" borderId="0" xfId="0" applyNumberFormat="1" applyFont="1" applyFill="1" applyAlignment="1">
      <alignment vertical="center"/>
    </xf>
    <xf numFmtId="38" fontId="26" fillId="19" borderId="144" xfId="9" applyFont="1" applyFill="1" applyBorder="1" applyAlignment="1">
      <alignment vertical="center" wrapText="1"/>
    </xf>
    <xf numFmtId="38" fontId="26" fillId="19" borderId="26" xfId="9" applyFont="1" applyFill="1" applyBorder="1" applyAlignment="1">
      <alignment horizontal="center" vertical="center" wrapText="1"/>
    </xf>
    <xf numFmtId="38" fontId="26" fillId="19" borderId="27" xfId="9" applyFont="1" applyFill="1" applyBorder="1" applyAlignment="1">
      <alignment horizontal="center" vertical="center" wrapText="1"/>
    </xf>
    <xf numFmtId="179" fontId="26" fillId="19" borderId="27" xfId="9" applyNumberFormat="1" applyFont="1" applyFill="1" applyBorder="1" applyAlignment="1">
      <alignment horizontal="center" vertical="center" wrapText="1"/>
    </xf>
    <xf numFmtId="0" fontId="26" fillId="19" borderId="27" xfId="0" applyFont="1" applyFill="1" applyBorder="1" applyAlignment="1">
      <alignment horizontal="center" vertical="center" wrapText="1"/>
    </xf>
    <xf numFmtId="177" fontId="26" fillId="19" borderId="27" xfId="0" applyNumberFormat="1" applyFont="1" applyFill="1" applyBorder="1" applyAlignment="1">
      <alignment horizontal="center" vertical="center" wrapText="1"/>
    </xf>
    <xf numFmtId="38" fontId="26" fillId="19" borderId="28" xfId="9" applyFont="1" applyFill="1" applyBorder="1" applyAlignment="1">
      <alignment horizontal="center" vertical="center" wrapText="1"/>
    </xf>
    <xf numFmtId="179" fontId="26" fillId="19" borderId="28" xfId="9" applyNumberFormat="1" applyFont="1" applyFill="1" applyBorder="1" applyAlignment="1">
      <alignment horizontal="center" vertical="center" wrapText="1"/>
    </xf>
    <xf numFmtId="0" fontId="26" fillId="19" borderId="28" xfId="0" applyFont="1" applyFill="1" applyBorder="1" applyAlignment="1">
      <alignment horizontal="center" vertical="center" wrapText="1"/>
    </xf>
    <xf numFmtId="177" fontId="26" fillId="19" borderId="28" xfId="0" applyNumberFormat="1" applyFont="1" applyFill="1" applyBorder="1" applyAlignment="1">
      <alignment horizontal="center" vertical="center" wrapText="1"/>
    </xf>
    <xf numFmtId="0" fontId="22" fillId="11" borderId="148" xfId="0" applyFont="1" applyFill="1" applyBorder="1" applyAlignment="1">
      <alignment horizontal="left" vertical="center" indent="1"/>
    </xf>
    <xf numFmtId="38" fontId="27" fillId="11" borderId="148" xfId="9" applyFont="1" applyFill="1" applyBorder="1" applyAlignment="1">
      <alignment horizontal="right" vertical="center" indent="1"/>
    </xf>
    <xf numFmtId="179" fontId="27" fillId="11" borderId="148" xfId="9" applyNumberFormat="1" applyFont="1" applyFill="1" applyBorder="1" applyAlignment="1">
      <alignment horizontal="right" vertical="center" indent="1"/>
    </xf>
    <xf numFmtId="179" fontId="27" fillId="11" borderId="148" xfId="9" applyNumberFormat="1" applyFont="1" applyFill="1" applyBorder="1" applyAlignment="1">
      <alignment horizontal="right" vertical="center" indent="1" shrinkToFit="1"/>
    </xf>
    <xf numFmtId="0" fontId="27" fillId="11" borderId="148" xfId="0" applyFont="1" applyFill="1" applyBorder="1" applyAlignment="1">
      <alignment horizontal="left" vertical="center" indent="1"/>
    </xf>
    <xf numFmtId="38" fontId="22" fillId="11" borderId="40" xfId="9" applyFont="1" applyFill="1" applyBorder="1" applyAlignment="1">
      <alignment horizontal="right" vertical="center" indent="1" shrinkToFit="1"/>
    </xf>
    <xf numFmtId="38" fontId="22" fillId="11" borderId="39" xfId="9" applyFont="1" applyFill="1" applyBorder="1" applyAlignment="1">
      <alignment horizontal="right" vertical="center" indent="1" shrinkToFit="1"/>
    </xf>
    <xf numFmtId="179" fontId="22" fillId="11" borderId="40" xfId="9" applyNumberFormat="1" applyFont="1" applyFill="1" applyBorder="1" applyAlignment="1">
      <alignment horizontal="right" vertical="center" wrapText="1" indent="1" shrinkToFit="1"/>
    </xf>
    <xf numFmtId="179" fontId="22" fillId="11" borderId="39" xfId="9" applyNumberFormat="1" applyFont="1" applyFill="1" applyBorder="1" applyAlignment="1">
      <alignment horizontal="right" vertical="center" wrapText="1" indent="1" shrinkToFit="1"/>
    </xf>
    <xf numFmtId="179" fontId="44" fillId="11" borderId="40" xfId="9" applyNumberFormat="1" applyFont="1" applyFill="1" applyBorder="1" applyAlignment="1">
      <alignment horizontal="center" vertical="center" wrapText="1" shrinkToFit="1"/>
    </xf>
    <xf numFmtId="38" fontId="22" fillId="11" borderId="79" xfId="9" applyFont="1" applyFill="1" applyBorder="1" applyAlignment="1">
      <alignment horizontal="right" vertical="center" indent="1" shrinkToFit="1"/>
    </xf>
    <xf numFmtId="179" fontId="22" fillId="11" borderId="79" xfId="9" applyNumberFormat="1" applyFont="1" applyFill="1" applyBorder="1" applyAlignment="1">
      <alignment horizontal="right" vertical="center" indent="1" shrinkToFit="1"/>
    </xf>
    <xf numFmtId="183" fontId="34" fillId="5" borderId="97" xfId="0" applyNumberFormat="1" applyFont="1" applyFill="1" applyBorder="1" applyAlignment="1">
      <alignment horizontal="center" vertical="center"/>
    </xf>
    <xf numFmtId="0" fontId="27" fillId="0" borderId="0" xfId="0" applyFont="1" applyFill="1" applyAlignment="1">
      <alignment horizontal="left" vertical="center"/>
    </xf>
    <xf numFmtId="0" fontId="27" fillId="0" borderId="0" xfId="0" applyFont="1" applyFill="1" applyAlignment="1">
      <alignment vertical="center" shrinkToFit="1"/>
    </xf>
    <xf numFmtId="3" fontId="27" fillId="0" borderId="0" xfId="0" applyNumberFormat="1" applyFont="1" applyFill="1" applyBorder="1" applyAlignment="1">
      <alignment horizontal="right" vertical="center" wrapText="1"/>
    </xf>
    <xf numFmtId="38" fontId="27" fillId="0" borderId="0" xfId="9" applyFont="1" applyFill="1" applyBorder="1" applyAlignment="1">
      <alignment vertical="center"/>
    </xf>
    <xf numFmtId="179" fontId="27" fillId="0" borderId="0" xfId="9" applyNumberFormat="1" applyFont="1" applyFill="1" applyAlignment="1">
      <alignment vertical="center"/>
    </xf>
    <xf numFmtId="0" fontId="27" fillId="0" borderId="0" xfId="0" applyFont="1" applyFill="1" applyAlignment="1">
      <alignment vertical="center"/>
    </xf>
    <xf numFmtId="177" fontId="27" fillId="0" borderId="0" xfId="0" applyNumberFormat="1" applyFont="1" applyFill="1" applyAlignment="1">
      <alignment vertical="center"/>
    </xf>
    <xf numFmtId="38" fontId="27" fillId="0" borderId="0" xfId="9" applyFont="1" applyFill="1" applyAlignment="1">
      <alignment vertical="center"/>
    </xf>
    <xf numFmtId="0" fontId="22" fillId="0" borderId="148" xfId="0" applyFont="1" applyFill="1" applyBorder="1" applyAlignment="1">
      <alignment horizontal="left" vertical="center" indent="1"/>
    </xf>
    <xf numFmtId="187" fontId="22" fillId="0" borderId="148" xfId="9" applyNumberFormat="1" applyFont="1" applyFill="1" applyBorder="1" applyAlignment="1">
      <alignment horizontal="right" vertical="center" indent="1"/>
    </xf>
    <xf numFmtId="188" fontId="22" fillId="0" borderId="148" xfId="9" applyNumberFormat="1" applyFont="1" applyFill="1" applyBorder="1" applyAlignment="1">
      <alignment horizontal="right" vertical="center" indent="1"/>
    </xf>
    <xf numFmtId="180" fontId="22" fillId="0" borderId="148" xfId="9" applyNumberFormat="1" applyFont="1" applyFill="1" applyBorder="1" applyAlignment="1">
      <alignment horizontal="right" vertical="center" indent="1"/>
    </xf>
    <xf numFmtId="38" fontId="22" fillId="0" borderId="148" xfId="9" applyNumberFormat="1" applyFont="1" applyFill="1" applyBorder="1" applyAlignment="1">
      <alignment horizontal="right" vertical="center" indent="1" shrinkToFit="1"/>
    </xf>
    <xf numFmtId="187" fontId="22" fillId="9" borderId="40" xfId="9" applyNumberFormat="1" applyFont="1" applyFill="1" applyBorder="1" applyAlignment="1">
      <alignment horizontal="right" vertical="center" indent="1"/>
    </xf>
    <xf numFmtId="187" fontId="22" fillId="9" borderId="40" xfId="9" applyNumberFormat="1" applyFont="1" applyFill="1" applyBorder="1" applyAlignment="1">
      <alignment horizontal="right" vertical="center" indent="1" shrinkToFit="1"/>
    </xf>
    <xf numFmtId="188" fontId="22" fillId="9" borderId="40" xfId="9" applyNumberFormat="1" applyFont="1" applyFill="1" applyBorder="1" applyAlignment="1">
      <alignment horizontal="right" vertical="center" indent="1" shrinkToFit="1"/>
    </xf>
    <xf numFmtId="180" fontId="22" fillId="9" borderId="40" xfId="9" applyNumberFormat="1" applyFont="1" applyFill="1" applyBorder="1" applyAlignment="1">
      <alignment horizontal="right" vertical="center" indent="1" shrinkToFit="1"/>
    </xf>
    <xf numFmtId="38" fontId="22" fillId="9" borderId="40" xfId="9" applyNumberFormat="1" applyFont="1" applyFill="1" applyBorder="1" applyAlignment="1">
      <alignment horizontal="right" vertical="center" indent="1" shrinkToFit="1"/>
    </xf>
    <xf numFmtId="187" fontId="22" fillId="0" borderId="40" xfId="9" applyNumberFormat="1" applyFont="1" applyFill="1" applyBorder="1" applyAlignment="1">
      <alignment horizontal="right" vertical="center" indent="1"/>
    </xf>
    <xf numFmtId="187" fontId="22" fillId="0" borderId="40" xfId="9" applyNumberFormat="1" applyFont="1" applyFill="1" applyBorder="1" applyAlignment="1">
      <alignment horizontal="right" vertical="center" indent="1" shrinkToFit="1"/>
    </xf>
    <xf numFmtId="188" fontId="22" fillId="0" borderId="40" xfId="9" applyNumberFormat="1" applyFont="1" applyFill="1" applyBorder="1" applyAlignment="1">
      <alignment horizontal="right" vertical="center" indent="1" shrinkToFit="1"/>
    </xf>
    <xf numFmtId="180" fontId="22" fillId="0" borderId="40" xfId="9" applyNumberFormat="1" applyFont="1" applyFill="1" applyBorder="1" applyAlignment="1">
      <alignment horizontal="right" vertical="center" indent="1" shrinkToFit="1"/>
    </xf>
    <xf numFmtId="38" fontId="22" fillId="0" borderId="40" xfId="9" applyNumberFormat="1" applyFont="1" applyFill="1" applyBorder="1" applyAlignment="1">
      <alignment horizontal="right" vertical="center" indent="1" shrinkToFit="1"/>
    </xf>
    <xf numFmtId="187" fontId="22" fillId="9" borderId="54" xfId="9" applyNumberFormat="1" applyFont="1" applyFill="1" applyBorder="1" applyAlignment="1">
      <alignment horizontal="right" vertical="center" indent="1"/>
    </xf>
    <xf numFmtId="187" fontId="22" fillId="9" borderId="54" xfId="9" applyNumberFormat="1" applyFont="1" applyFill="1" applyBorder="1" applyAlignment="1">
      <alignment horizontal="right" vertical="center" indent="1" shrinkToFit="1"/>
    </xf>
    <xf numFmtId="188" fontId="22" fillId="9" borderId="54" xfId="9" applyNumberFormat="1" applyFont="1" applyFill="1" applyBorder="1" applyAlignment="1">
      <alignment horizontal="right" vertical="center" indent="1" shrinkToFit="1"/>
    </xf>
    <xf numFmtId="180" fontId="22" fillId="9" borderId="54" xfId="9" applyNumberFormat="1" applyFont="1" applyFill="1" applyBorder="1" applyAlignment="1">
      <alignment horizontal="right" vertical="center" indent="1" shrinkToFit="1"/>
    </xf>
    <xf numFmtId="38" fontId="22" fillId="9" borderId="54" xfId="9" applyNumberFormat="1" applyFont="1" applyFill="1" applyBorder="1" applyAlignment="1">
      <alignment horizontal="right" vertical="center" indent="1" shrinkToFit="1"/>
    </xf>
    <xf numFmtId="179" fontId="22" fillId="9" borderId="40" xfId="9" applyNumberFormat="1" applyFont="1" applyFill="1" applyBorder="1" applyAlignment="1">
      <alignment horizontal="right" vertical="center" indent="1" shrinkToFit="1"/>
    </xf>
    <xf numFmtId="187" fontId="22" fillId="9" borderId="41" xfId="9" applyNumberFormat="1" applyFont="1" applyFill="1" applyBorder="1" applyAlignment="1">
      <alignment horizontal="right" vertical="center" indent="1"/>
    </xf>
    <xf numFmtId="187" fontId="22" fillId="9" borderId="41" xfId="9" applyNumberFormat="1" applyFont="1" applyFill="1" applyBorder="1" applyAlignment="1">
      <alignment horizontal="right" vertical="center" indent="1" shrinkToFit="1"/>
    </xf>
    <xf numFmtId="179" fontId="22" fillId="9" borderId="41" xfId="9" applyNumberFormat="1" applyFont="1" applyFill="1" applyBorder="1" applyAlignment="1">
      <alignment horizontal="right" vertical="center" indent="1" shrinkToFit="1"/>
    </xf>
    <xf numFmtId="38" fontId="22" fillId="9" borderId="41" xfId="9" applyNumberFormat="1" applyFont="1" applyFill="1" applyBorder="1" applyAlignment="1">
      <alignment horizontal="right" vertical="center" indent="1" shrinkToFit="1"/>
    </xf>
    <xf numFmtId="179" fontId="22" fillId="0" borderId="0" xfId="0" applyNumberFormat="1" applyFont="1" applyFill="1" applyAlignment="1">
      <alignment vertical="center"/>
    </xf>
    <xf numFmtId="187" fontId="27" fillId="11" borderId="40" xfId="9" applyNumberFormat="1" applyFont="1" applyFill="1" applyBorder="1" applyAlignment="1">
      <alignment horizontal="right" vertical="center" indent="1"/>
    </xf>
    <xf numFmtId="179" fontId="27" fillId="11" borderId="40" xfId="9" applyNumberFormat="1" applyFont="1" applyFill="1" applyBorder="1" applyAlignment="1">
      <alignment horizontal="right" vertical="center" indent="1"/>
    </xf>
    <xf numFmtId="187" fontId="22" fillId="9" borderId="106" xfId="9" applyNumberFormat="1" applyFont="1" applyFill="1" applyBorder="1" applyAlignment="1">
      <alignment horizontal="right" vertical="center" indent="1"/>
    </xf>
    <xf numFmtId="187" fontId="22" fillId="9" borderId="106" xfId="9" applyNumberFormat="1" applyFont="1" applyFill="1" applyBorder="1" applyAlignment="1">
      <alignment horizontal="right" vertical="center" indent="1" shrinkToFit="1"/>
    </xf>
    <xf numFmtId="38" fontId="22" fillId="9" borderId="106" xfId="9" applyFont="1" applyFill="1" applyBorder="1" applyAlignment="1">
      <alignment horizontal="right" vertical="center" indent="1" shrinkToFit="1"/>
    </xf>
    <xf numFmtId="38" fontId="22" fillId="9" borderId="106" xfId="9" applyNumberFormat="1" applyFont="1" applyFill="1" applyBorder="1" applyAlignment="1">
      <alignment horizontal="right" vertical="center" indent="1" shrinkToFit="1"/>
    </xf>
    <xf numFmtId="0" fontId="21" fillId="0" borderId="139" xfId="0" applyFont="1" applyBorder="1" applyAlignment="1">
      <alignment vertical="center"/>
    </xf>
    <xf numFmtId="189" fontId="26" fillId="16" borderId="40" xfId="9" applyNumberFormat="1" applyFont="1" applyFill="1" applyBorder="1" applyAlignment="1">
      <alignment horizontal="right" vertical="center" wrapText="1" indent="1"/>
    </xf>
    <xf numFmtId="0" fontId="11" fillId="0" borderId="138" xfId="22" applyFont="1" applyBorder="1" applyAlignment="1">
      <alignment wrapText="1"/>
    </xf>
    <xf numFmtId="0" fontId="1" fillId="0" borderId="138" xfId="22" applyFont="1" applyBorder="1"/>
    <xf numFmtId="0" fontId="1" fillId="0" borderId="138" xfId="22" applyFont="1" applyBorder="1" applyAlignment="1">
      <alignment wrapText="1"/>
    </xf>
    <xf numFmtId="0" fontId="10" fillId="0" borderId="138" xfId="22" applyFont="1" applyBorder="1" applyAlignment="1">
      <alignment vertical="center" wrapText="1"/>
    </xf>
    <xf numFmtId="0" fontId="1" fillId="0" borderId="138" xfId="22" applyFont="1" applyBorder="1" applyAlignment="1">
      <alignment vertical="center" wrapText="1"/>
    </xf>
    <xf numFmtId="0" fontId="21" fillId="0" borderId="138" xfId="0" applyFont="1" applyFill="1" applyBorder="1"/>
    <xf numFmtId="38" fontId="22" fillId="0" borderId="138" xfId="9" applyFont="1" applyFill="1" applyBorder="1"/>
    <xf numFmtId="38" fontId="22" fillId="0" borderId="138" xfId="10" applyFont="1" applyFill="1" applyBorder="1"/>
    <xf numFmtId="38" fontId="22" fillId="0" borderId="139" xfId="9" applyFont="1" applyFill="1" applyBorder="1"/>
    <xf numFmtId="38" fontId="22" fillId="0" borderId="139" xfId="10" applyFont="1" applyFill="1" applyBorder="1"/>
    <xf numFmtId="180" fontId="22" fillId="0" borderId="140" xfId="31" applyNumberFormat="1" applyFont="1" applyFill="1" applyBorder="1" applyAlignment="1">
      <alignment horizontal="center" vertical="center"/>
    </xf>
    <xf numFmtId="0" fontId="22" fillId="0" borderId="138" xfId="0" applyFont="1" applyFill="1" applyBorder="1" applyAlignment="1">
      <alignment horizontal="center" wrapText="1"/>
    </xf>
    <xf numFmtId="184" fontId="22" fillId="0" borderId="138" xfId="0" applyNumberFormat="1" applyFont="1" applyFill="1" applyBorder="1"/>
    <xf numFmtId="0" fontId="26" fillId="0" borderId="0" xfId="0" applyFont="1" applyFill="1" applyBorder="1" applyAlignment="1" applyProtection="1">
      <alignment horizontal="right" vertical="center"/>
    </xf>
    <xf numFmtId="38" fontId="22" fillId="0" borderId="83" xfId="9" applyFont="1" applyFill="1" applyBorder="1" applyAlignment="1" applyProtection="1">
      <alignment horizontal="right" vertical="center" shrinkToFit="1"/>
    </xf>
    <xf numFmtId="0" fontId="26" fillId="5" borderId="90" xfId="0" applyFont="1" applyFill="1" applyBorder="1" applyAlignment="1">
      <alignment horizontal="center" vertical="center"/>
    </xf>
    <xf numFmtId="0" fontId="26" fillId="5" borderId="91" xfId="0" applyFont="1" applyFill="1" applyBorder="1" applyAlignment="1">
      <alignment horizontal="center" vertical="center"/>
    </xf>
    <xf numFmtId="0" fontId="26" fillId="5" borderId="87" xfId="0" applyFont="1" applyFill="1" applyBorder="1" applyAlignment="1">
      <alignment horizontal="center" vertical="center"/>
    </xf>
    <xf numFmtId="0" fontId="26" fillId="5" borderId="88" xfId="0" applyFont="1" applyFill="1" applyBorder="1" applyAlignment="1">
      <alignment horizontal="center" vertical="center"/>
    </xf>
    <xf numFmtId="0" fontId="26" fillId="5" borderId="84" xfId="0" applyFont="1" applyFill="1" applyBorder="1" applyAlignment="1">
      <alignment horizontal="center" vertical="center"/>
    </xf>
    <xf numFmtId="0" fontId="26" fillId="5" borderId="85" xfId="0" applyFont="1" applyFill="1" applyBorder="1" applyAlignment="1">
      <alignment horizontal="center" vertical="center"/>
    </xf>
    <xf numFmtId="0" fontId="22" fillId="0" borderId="72" xfId="0" applyFont="1" applyFill="1" applyBorder="1" applyAlignment="1" applyProtection="1">
      <alignment horizontal="center" vertical="center"/>
      <protection locked="0"/>
    </xf>
    <xf numFmtId="0" fontId="22" fillId="0" borderId="73" xfId="0" applyFont="1" applyFill="1" applyBorder="1" applyAlignment="1" applyProtection="1">
      <alignment horizontal="center" vertical="center"/>
      <protection locked="0"/>
    </xf>
    <xf numFmtId="40" fontId="22" fillId="0" borderId="71" xfId="9" applyNumberFormat="1" applyFont="1" applyBorder="1" applyAlignment="1" applyProtection="1">
      <alignment horizontal="right" vertical="center" wrapText="1" indent="1"/>
    </xf>
    <xf numFmtId="40" fontId="22" fillId="0" borderId="66" xfId="9" applyNumberFormat="1" applyFont="1" applyBorder="1" applyAlignment="1" applyProtection="1">
      <alignment horizontal="right" vertical="center" wrapText="1" indent="1"/>
    </xf>
    <xf numFmtId="14" fontId="22" fillId="0" borderId="71" xfId="9" applyNumberFormat="1" applyFont="1" applyBorder="1" applyAlignment="1" applyProtection="1">
      <alignment horizontal="right" vertical="center" wrapText="1" indent="1"/>
    </xf>
    <xf numFmtId="14" fontId="22" fillId="0" borderId="66" xfId="9" applyNumberFormat="1" applyFont="1" applyBorder="1" applyAlignment="1" applyProtection="1">
      <alignment horizontal="right" vertical="center" wrapText="1" indent="1"/>
    </xf>
    <xf numFmtId="0" fontId="22" fillId="0" borderId="71" xfId="0" applyFont="1" applyBorder="1" applyAlignment="1" applyProtection="1">
      <alignment horizontal="center" vertical="center" wrapText="1"/>
    </xf>
    <xf numFmtId="0" fontId="22" fillId="0" borderId="66" xfId="0" applyFont="1" applyBorder="1" applyAlignment="1" applyProtection="1">
      <alignment horizontal="center" vertical="center" wrapText="1"/>
    </xf>
    <xf numFmtId="38" fontId="22" fillId="0" borderId="71" xfId="9" applyFont="1" applyBorder="1" applyAlignment="1" applyProtection="1">
      <alignment horizontal="center" vertical="center" wrapText="1"/>
    </xf>
    <xf numFmtId="38" fontId="22" fillId="0" borderId="66" xfId="9" applyFont="1" applyBorder="1" applyAlignment="1" applyProtection="1">
      <alignment horizontal="center" vertical="center" wrapText="1"/>
    </xf>
    <xf numFmtId="38" fontId="22" fillId="0" borderId="71" xfId="9" applyFont="1" applyBorder="1" applyAlignment="1" applyProtection="1">
      <alignment horizontal="right" vertical="center" wrapText="1" indent="1"/>
    </xf>
    <xf numFmtId="38" fontId="22" fillId="0" borderId="66" xfId="9" applyFont="1" applyBorder="1" applyAlignment="1" applyProtection="1">
      <alignment horizontal="right" vertical="center" wrapText="1" indent="1"/>
    </xf>
    <xf numFmtId="0" fontId="26" fillId="5" borderId="45" xfId="0" applyFont="1" applyFill="1" applyBorder="1" applyAlignment="1">
      <alignment horizontal="center" vertical="center" shrinkToFit="1"/>
    </xf>
    <xf numFmtId="0" fontId="26" fillId="5" borderId="46" xfId="0" applyFont="1" applyFill="1" applyBorder="1" applyAlignment="1">
      <alignment horizontal="center" vertical="center" shrinkToFit="1"/>
    </xf>
    <xf numFmtId="0" fontId="26" fillId="5" borderId="47" xfId="0" applyFont="1" applyFill="1" applyBorder="1" applyAlignment="1">
      <alignment horizontal="center" vertical="center" shrinkToFit="1"/>
    </xf>
    <xf numFmtId="38" fontId="26" fillId="5" borderId="25" xfId="9" applyFont="1" applyFill="1" applyBorder="1" applyAlignment="1">
      <alignment horizontal="center" vertical="center" wrapText="1"/>
    </xf>
    <xf numFmtId="38" fontId="26" fillId="5" borderId="48" xfId="9" applyFont="1" applyFill="1" applyBorder="1" applyAlignment="1">
      <alignment horizontal="center" vertical="center" wrapText="1"/>
    </xf>
    <xf numFmtId="0" fontId="26" fillId="5" borderId="49" xfId="0" applyFont="1" applyFill="1" applyBorder="1" applyAlignment="1">
      <alignment horizontal="center" vertical="center" wrapText="1"/>
    </xf>
    <xf numFmtId="0" fontId="26" fillId="5" borderId="50" xfId="0" applyFont="1" applyFill="1" applyBorder="1" applyAlignment="1">
      <alignment horizontal="center" vertical="center"/>
    </xf>
    <xf numFmtId="0" fontId="26" fillId="5" borderId="51" xfId="0" applyFont="1" applyFill="1" applyBorder="1" applyAlignment="1">
      <alignment horizontal="center" vertical="center"/>
    </xf>
    <xf numFmtId="0" fontId="26" fillId="5" borderId="44" xfId="0" applyFont="1" applyFill="1" applyBorder="1" applyAlignment="1">
      <alignment horizontal="center" vertical="center" shrinkToFit="1"/>
    </xf>
    <xf numFmtId="0" fontId="26" fillId="5" borderId="52" xfId="0" applyFont="1" applyFill="1" applyBorder="1" applyAlignment="1">
      <alignment horizontal="center" vertical="center" shrinkToFit="1"/>
    </xf>
    <xf numFmtId="0" fontId="26" fillId="5" borderId="53" xfId="0" applyFont="1" applyFill="1" applyBorder="1" applyAlignment="1">
      <alignment horizontal="center" vertical="center" shrinkToFit="1"/>
    </xf>
    <xf numFmtId="0" fontId="26" fillId="5" borderId="44" xfId="0" applyFont="1" applyFill="1" applyBorder="1" applyAlignment="1">
      <alignment horizontal="center" vertical="center" wrapText="1"/>
    </xf>
    <xf numFmtId="0" fontId="26" fillId="5" borderId="124" xfId="0" applyFont="1" applyFill="1" applyBorder="1" applyAlignment="1">
      <alignment horizontal="center" vertical="center" wrapText="1"/>
    </xf>
    <xf numFmtId="38" fontId="26" fillId="5" borderId="103" xfId="9" applyFont="1" applyFill="1" applyBorder="1" applyAlignment="1">
      <alignment horizontal="center" vertical="center" wrapText="1"/>
    </xf>
    <xf numFmtId="38" fontId="26" fillId="5" borderId="125" xfId="9" applyFont="1" applyFill="1" applyBorder="1" applyAlignment="1">
      <alignment horizontal="center" vertical="center" wrapText="1"/>
    </xf>
    <xf numFmtId="0" fontId="26" fillId="5" borderId="126" xfId="0" applyFont="1" applyFill="1" applyBorder="1" applyAlignment="1">
      <alignment horizontal="center" vertical="center" shrinkToFit="1"/>
    </xf>
    <xf numFmtId="38" fontId="26" fillId="19" borderId="145" xfId="9" applyFont="1" applyFill="1" applyBorder="1" applyAlignment="1">
      <alignment horizontal="center" vertical="center" wrapText="1"/>
    </xf>
    <xf numFmtId="38" fontId="26" fillId="19" borderId="125" xfId="9" applyFont="1" applyFill="1" applyBorder="1" applyAlignment="1">
      <alignment horizontal="center" vertical="center" wrapText="1"/>
    </xf>
    <xf numFmtId="0" fontId="26" fillId="19" borderId="44" xfId="0" applyFont="1" applyFill="1" applyBorder="1" applyAlignment="1">
      <alignment horizontal="center" vertical="center" wrapText="1"/>
    </xf>
    <xf numFmtId="0" fontId="26" fillId="19" borderId="126" xfId="0" applyFont="1" applyFill="1" applyBorder="1" applyAlignment="1">
      <alignment horizontal="center" vertical="center" shrinkToFit="1"/>
    </xf>
    <xf numFmtId="0" fontId="26" fillId="19" borderId="46" xfId="0" applyFont="1" applyFill="1" applyBorder="1" applyAlignment="1">
      <alignment horizontal="center" vertical="center" shrinkToFit="1"/>
    </xf>
    <xf numFmtId="0" fontId="26" fillId="19" borderId="47" xfId="0" applyFont="1" applyFill="1" applyBorder="1" applyAlignment="1">
      <alignment horizontal="center" vertical="center" shrinkToFit="1"/>
    </xf>
  </cellXfs>
  <cellStyles count="63">
    <cellStyle name="Calc Currency (0)" xfId="1"/>
    <cellStyle name="Header1" xfId="2"/>
    <cellStyle name="Header2" xfId="3"/>
    <cellStyle name="Normal_#18-Internet" xfId="4"/>
    <cellStyle name="パーセント" xfId="5" builtinId="5"/>
    <cellStyle name="パーセント 2" xfId="6"/>
    <cellStyle name="パーセント 3" xfId="7"/>
    <cellStyle name="パーセント 4" xfId="62"/>
    <cellStyle name="ハイパーリンク 2" xfId="8"/>
    <cellStyle name="桁区切り" xfId="9" builtinId="6"/>
    <cellStyle name="桁区切り 2" xfId="10"/>
    <cellStyle name="桁区切り 2 2" xfId="11"/>
    <cellStyle name="桁区切り 2 3" xfId="12"/>
    <cellStyle name="桁区切り 2 4" xfId="13"/>
    <cellStyle name="桁区切り 2 5" xfId="14"/>
    <cellStyle name="桁区切り 2 6" xfId="15"/>
    <cellStyle name="桁区切り 2 7" xfId="16"/>
    <cellStyle name="桁区切り 2 8" xfId="17"/>
    <cellStyle name="桁区切り 2 9" xfId="18"/>
    <cellStyle name="桁区切り 3" xfId="19"/>
    <cellStyle name="桁区切り 3 2" xfId="20"/>
    <cellStyle name="桁区切り 4" xfId="21"/>
    <cellStyle name="標準" xfId="0" builtinId="0"/>
    <cellStyle name="標準 2" xfId="22"/>
    <cellStyle name="標準 2 2" xfId="23"/>
    <cellStyle name="標準 2 3" xfId="24"/>
    <cellStyle name="標準 2 4" xfId="25"/>
    <cellStyle name="標準 2 5" xfId="26"/>
    <cellStyle name="標準 2 6" xfId="27"/>
    <cellStyle name="標準 2 7" xfId="28"/>
    <cellStyle name="標準 2 8" xfId="29"/>
    <cellStyle name="標準 2 9" xfId="30"/>
    <cellStyle name="標準 3" xfId="31"/>
    <cellStyle name="標準 3 2" xfId="32"/>
    <cellStyle name="標準 4" xfId="33"/>
    <cellStyle name="標準 5" xfId="34"/>
    <cellStyle name="標準 6" xfId="35"/>
    <cellStyle name="標準1" xfId="36"/>
    <cellStyle name="標準2" xfId="37"/>
    <cellStyle name="未定義" xfId="38"/>
    <cellStyle name="㼿" xfId="39"/>
    <cellStyle name="㼿?" xfId="40"/>
    <cellStyle name="㼿㼿" xfId="41"/>
    <cellStyle name="㼿㼿?" xfId="42"/>
    <cellStyle name="㼿㼿㼿" xfId="43"/>
    <cellStyle name="㼿㼿㼿?" xfId="44"/>
    <cellStyle name="㼿㼿㼿? 2" xfId="45"/>
    <cellStyle name="㼿㼿㼿㼿?" xfId="46"/>
    <cellStyle name="㼿㼿㼿㼿㼿" xfId="47"/>
    <cellStyle name="㼿㼿㼿㼿㼿㼿" xfId="48"/>
    <cellStyle name="㼿㼿㼿㼿㼿㼿?" xfId="49"/>
    <cellStyle name="㼿㼿㼿㼿㼿㼿㼿" xfId="50"/>
    <cellStyle name="㼿㼿㼿㼿㼿㼿㼿㼿?" xfId="51"/>
    <cellStyle name="㼿㼿㼿㼿㼿㼿㼿㼿㼿㼿" xfId="52"/>
    <cellStyle name="㼿㼿㼿㼿㼿㼿㼿㼿㼿㼿㼿" xfId="53"/>
    <cellStyle name="㼿㼿㼿㼿㼿㼿㼿㼿㼿㼿㼿?" xfId="54"/>
    <cellStyle name="㼿㼿㼿㼿㼿㼿㼿㼿㼿㼿㼿? 2" xfId="55"/>
    <cellStyle name="㼿㼿㼿㼿㼿㼿㼿㼿㼿㼿㼿? 3" xfId="56"/>
    <cellStyle name="㼿㼿㼿㼿㼿㼿㼿㼿㼿㼿㼿㼿㼿" xfId="57"/>
    <cellStyle name="㼿㼿㼿㼿㼿㼿㼿㼿㼿㼿㼿㼿㼿㼿" xfId="58"/>
    <cellStyle name="㼿㼿㼿㼿㼿㼿㼿㼿㼿㼿㼿㼿㼿㼿?" xfId="59"/>
    <cellStyle name="㼿㼿㼿㼿㼿㼿㼿㼿㼿㼿㼿㼿㼿㼿㼿㼿㼿" xfId="60"/>
    <cellStyle name="㼿㼿㼿㼿㼿㼿㼿㼿㼿㼿㼿㼿㼿㼿㼿㼿㼿㼿㼿㼿" xfId="61"/>
  </cellStyles>
  <dxfs count="11">
    <dxf>
      <fill>
        <patternFill>
          <bgColor rgb="FFECF9DB"/>
        </patternFill>
      </fill>
    </dxf>
    <dxf>
      <fill>
        <patternFill>
          <bgColor rgb="FFECF9DB"/>
        </patternFill>
      </fill>
    </dxf>
    <dxf>
      <fill>
        <patternFill>
          <bgColor theme="0"/>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s>
  <tableStyles count="0" defaultTableStyle="TableStyleMedium9" defaultPivotStyle="PivotStyleLight16"/>
  <colors>
    <mruColors>
      <color rgb="FFECF9DB"/>
      <color rgb="FFEAF1DD"/>
      <color rgb="FF0ABA6A"/>
      <color rgb="FFDEAE00"/>
      <color rgb="FF525252"/>
      <color rgb="FF0082E6"/>
      <color rgb="FFC1F4F7"/>
      <color rgb="FFC5E9FF"/>
      <color rgb="FFE1E1FF"/>
      <color rgb="FFECF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163294</xdr:colOff>
      <xdr:row>37</xdr:row>
      <xdr:rowOff>60710</xdr:rowOff>
    </xdr:from>
    <xdr:to>
      <xdr:col>0</xdr:col>
      <xdr:colOff>7001212</xdr:colOff>
      <xdr:row>46</xdr:row>
      <xdr:rowOff>14703</xdr:rowOff>
    </xdr:to>
    <xdr:sp macro="" textlink="">
      <xdr:nvSpPr>
        <xdr:cNvPr id="2" name="AutoShape 5"/>
        <xdr:cNvSpPr>
          <a:spLocks noChangeArrowheads="1"/>
        </xdr:cNvSpPr>
      </xdr:nvSpPr>
      <xdr:spPr bwMode="auto">
        <a:xfrm>
          <a:off x="163294" y="22168235"/>
          <a:ext cx="6837918" cy="1497043"/>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本データファイルに関し、ご不明な点等がございましたら、</a:t>
          </a: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野村不動産投資顧問株式会社　</a:t>
          </a:r>
          <a:r>
            <a:rPr lang="en-US" altLang="ja-JP" sz="1400" b="1" i="0" u="none" strike="noStrike" baseline="0">
              <a:solidFill>
                <a:srgbClr val="000000"/>
              </a:solidFill>
              <a:latin typeface="ＭＳ Ｐゴシック"/>
              <a:ea typeface="ＭＳ Ｐゴシック"/>
            </a:rPr>
            <a:t>NMF</a:t>
          </a:r>
          <a:r>
            <a:rPr lang="ja-JP" altLang="en-US" sz="1400" b="1" i="0" u="none" strike="noStrike" baseline="0">
              <a:solidFill>
                <a:srgbClr val="000000"/>
              </a:solidFill>
              <a:latin typeface="ＭＳ Ｐゴシック"/>
              <a:ea typeface="ＭＳ Ｐゴシック"/>
            </a:rPr>
            <a:t>運用グループ  ファンドマネジメント部</a:t>
          </a:r>
          <a:endParaRPr lang="en-US" altLang="ja-JP"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a:t>
          </a:r>
          <a:r>
            <a:rPr lang="en-US" altLang="ja-JP" sz="1400" b="1" i="0" u="none" strike="noStrike" baseline="0">
              <a:solidFill>
                <a:srgbClr val="000000"/>
              </a:solidFill>
              <a:latin typeface="ＭＳ Ｐゴシック"/>
              <a:ea typeface="ＭＳ Ｐゴシック"/>
            </a:rPr>
            <a:t>TEL</a:t>
          </a:r>
          <a:r>
            <a:rPr lang="ja-JP" altLang="en-US" sz="1400" b="1"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03-3365-8708</a:t>
          </a:r>
          <a:r>
            <a:rPr lang="ja-JP" altLang="en-US" sz="1400" b="1" i="0" u="none" strike="noStrike" baseline="0">
              <a:solidFill>
                <a:srgbClr val="000000"/>
              </a:solidFill>
              <a:latin typeface="ＭＳ Ｐゴシック"/>
              <a:ea typeface="ＭＳ Ｐゴシック"/>
            </a:rPr>
            <a:t>）</a:t>
          </a:r>
        </a:p>
        <a:p>
          <a:pPr algn="l" rtl="0">
            <a:defRPr sz="1000"/>
          </a:pPr>
          <a:r>
            <a:rPr lang="ja-JP" altLang="en-US" sz="1400" b="0" i="0" u="none" strike="noStrike" baseline="0">
              <a:solidFill>
                <a:srgbClr val="000000"/>
              </a:solidFill>
              <a:latin typeface="ＭＳ Ｐゴシック"/>
              <a:ea typeface="ＭＳ Ｐゴシック"/>
            </a:rPr>
            <a:t>までお問い合わせください。</a:t>
          </a: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3" name="AutoShape 2"/>
        <xdr:cNvSpPr>
          <a:spLocks noChangeArrowheads="1"/>
        </xdr:cNvSpPr>
      </xdr:nvSpPr>
      <xdr:spPr bwMode="auto">
        <a:xfrm>
          <a:off x="160033" y="575310"/>
          <a:ext cx="3117846" cy="61011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１．はじめに</a:t>
          </a: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4" name="AutoShape 3"/>
        <xdr:cNvSpPr>
          <a:spLocks noChangeArrowheads="1"/>
        </xdr:cNvSpPr>
      </xdr:nvSpPr>
      <xdr:spPr bwMode="auto">
        <a:xfrm>
          <a:off x="167811" y="2955458"/>
          <a:ext cx="3117846" cy="641061"/>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２．各シートに関する補足説明</a:t>
          </a: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5" name="AutoShape 4"/>
        <xdr:cNvSpPr>
          <a:spLocks noChangeArrowheads="1"/>
        </xdr:cNvSpPr>
      </xdr:nvSpPr>
      <xdr:spPr bwMode="auto">
        <a:xfrm>
          <a:off x="149147" y="8753381"/>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３．各シートで使用する用語等について</a:t>
          </a:r>
        </a:p>
      </xdr:txBody>
    </xdr:sp>
    <xdr:clientData/>
  </xdr:twoCellAnchor>
  <xdr:twoCellAnchor>
    <xdr:from>
      <xdr:col>0</xdr:col>
      <xdr:colOff>129540</xdr:colOff>
      <xdr:row>5</xdr:row>
      <xdr:rowOff>345438</xdr:rowOff>
    </xdr:from>
    <xdr:to>
      <xdr:col>7</xdr:col>
      <xdr:colOff>298263</xdr:colOff>
      <xdr:row>6</xdr:row>
      <xdr:rowOff>195943</xdr:rowOff>
    </xdr:to>
    <xdr:sp macro="" textlink="">
      <xdr:nvSpPr>
        <xdr:cNvPr id="6" name="Rectangle 6"/>
        <xdr:cNvSpPr>
          <a:spLocks noChangeArrowheads="1"/>
        </xdr:cNvSpPr>
      </xdr:nvSpPr>
      <xdr:spPr bwMode="auto">
        <a:xfrm>
          <a:off x="129540" y="1450338"/>
          <a:ext cx="17647098" cy="109828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・本データファイルは、本投資法人が各期において保有していた資産の個別物件概要・個別物件収支等をエクセルファイルに纏めたものです。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・データのご利用にあたっては、下記「２．各シートに関する補足説明」及び「３．各シートで使用する用語等について」をご確認下さい。</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・本データに記載の情報は、事前の告知なく変更を行う場合があります。</a:t>
          </a:r>
        </a:p>
      </xdr:txBody>
    </xdr:sp>
    <xdr:clientData/>
  </xdr:twoCellAnchor>
  <xdr:twoCellAnchor>
    <xdr:from>
      <xdr:col>0</xdr:col>
      <xdr:colOff>150007</xdr:colOff>
      <xdr:row>9</xdr:row>
      <xdr:rowOff>464750</xdr:rowOff>
    </xdr:from>
    <xdr:to>
      <xdr:col>7</xdr:col>
      <xdr:colOff>496577</xdr:colOff>
      <xdr:row>11</xdr:row>
      <xdr:rowOff>740228</xdr:rowOff>
    </xdr:to>
    <xdr:sp macro="" textlink="">
      <xdr:nvSpPr>
        <xdr:cNvPr id="7" name="Rectangle 7"/>
        <xdr:cNvSpPr>
          <a:spLocks noChangeArrowheads="1"/>
        </xdr:cNvSpPr>
      </xdr:nvSpPr>
      <xdr:spPr bwMode="auto">
        <a:xfrm>
          <a:off x="150007" y="3836600"/>
          <a:ext cx="17824945" cy="458077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各期におけるファンドの運用状況や、ポートフォリオ全体に関するデータを記載しています。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直近期において保有していた物件の、物件概要及び過去の運用状況を記載しています。</a:t>
          </a:r>
          <a:r>
            <a:rPr lang="en-US" altLang="ja-JP" sz="1100" b="0" i="0" u="none" strike="noStrike" baseline="0">
              <a:solidFill>
                <a:sysClr val="windowText" lastClr="000000"/>
              </a:solidFill>
              <a:latin typeface="ＭＳ Ｐゴシック" pitchFamily="50" charset="-128"/>
              <a:ea typeface="ＭＳ Ｐゴシック" pitchFamily="50" charset="-128"/>
            </a:rPr>
            <a:t>2</a:t>
          </a:r>
          <a:r>
            <a:rPr lang="ja-JP" altLang="en-US" sz="1100" b="0" i="0" u="none" strike="noStrike" baseline="0">
              <a:solidFill>
                <a:sysClr val="windowText" lastClr="000000"/>
              </a:solidFill>
              <a:latin typeface="ＭＳ Ｐゴシック" pitchFamily="50" charset="-128"/>
              <a:ea typeface="ＭＳ Ｐゴシック" pitchFamily="50" charset="-128"/>
            </a:rPr>
            <a:t>行目のタブで対象物件を選択してください。</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③物件概要</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直近期において保有していた物件の各種データを記載しています。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3</a:t>
          </a:r>
          <a:r>
            <a:rPr lang="ja-JP" altLang="en-US" sz="1100" b="0" i="0" u="none" strike="noStrike" baseline="0">
              <a:solidFill>
                <a:sysClr val="windowText" lastClr="000000"/>
              </a:solidFill>
              <a:latin typeface="ＭＳ Ｐゴシック" pitchFamily="50" charset="-128"/>
              <a:ea typeface="ＭＳ Ｐゴシック" pitchFamily="50" charset="-128"/>
            </a:rPr>
            <a:t>期）</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直近期における損益状況を記載しています。</a:t>
          </a: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金額は百万円未満を切り捨てて記載しているため、記載数値を足し合わせても合計値と一致しない場合があります。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baseline="0">
              <a:latin typeface="ＭＳ Ｐゴシック" pitchFamily="50" charset="-128"/>
              <a:ea typeface="ＭＳ Ｐゴシック" pitchFamily="50" charset="-128"/>
              <a:cs typeface="+mn-cs"/>
            </a:rPr>
            <a:t>⑤</a:t>
          </a:r>
          <a:r>
            <a:rPr lang="ja-JP" altLang="ja-JP" sz="1100" b="0" i="0" baseline="0">
              <a:latin typeface="ＭＳ Ｐゴシック" pitchFamily="50" charset="-128"/>
              <a:ea typeface="ＭＳ Ｐゴシック" pitchFamily="50" charset="-128"/>
              <a:cs typeface="+mn-cs"/>
            </a:rPr>
            <a:t>期末鑑定評価の概要</a:t>
          </a:r>
          <a:r>
            <a:rPr lang="ja-JP" altLang="en-US" sz="1100" b="0" i="0" baseline="0">
              <a:latin typeface="ＭＳ Ｐゴシック" pitchFamily="50" charset="-128"/>
              <a:ea typeface="ＭＳ Ｐゴシック" pitchFamily="50" charset="-128"/>
              <a:cs typeface="+mn-cs"/>
            </a:rPr>
            <a:t>（第</a:t>
          </a:r>
          <a:r>
            <a:rPr lang="en-US" altLang="ja-JP" sz="1100" b="0" i="0" baseline="0">
              <a:latin typeface="ＭＳ Ｐゴシック" pitchFamily="50" charset="-128"/>
              <a:ea typeface="ＭＳ Ｐゴシック" pitchFamily="50" charset="-128"/>
              <a:cs typeface="+mn-cs"/>
            </a:rPr>
            <a:t>3</a:t>
          </a:r>
          <a:r>
            <a:rPr lang="ja-JP" altLang="en-US" sz="1100" b="0" i="0" baseline="0">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r>
            <a:rPr lang="ja-JP" altLang="en-US" sz="1100" b="0" i="0" u="none" strike="noStrike" baseline="0">
              <a:solidFill>
                <a:sysClr val="windowText" lastClr="000000"/>
              </a:solidFill>
              <a:latin typeface="ＭＳ Ｐゴシック" pitchFamily="50" charset="-128"/>
              <a:ea typeface="ＭＳ Ｐゴシック" pitchFamily="50" charset="-128"/>
            </a:rPr>
            <a:t>直近期末時点に保有する物件の</a:t>
          </a:r>
          <a:r>
            <a:rPr lang="ja-JP" altLang="ja-JP" sz="1100">
              <a:solidFill>
                <a:sysClr val="windowText" lastClr="000000"/>
              </a:solidFill>
              <a:latin typeface="ＭＳ Ｐゴシック" pitchFamily="50" charset="-128"/>
              <a:ea typeface="ＭＳ Ｐゴシック" pitchFamily="50" charset="-128"/>
              <a:cs typeface="+mn-cs"/>
            </a:rPr>
            <a:t>期末</a:t>
          </a:r>
          <a:r>
            <a:rPr lang="ja-JP" altLang="en-US" sz="1100">
              <a:solidFill>
                <a:sysClr val="windowText" lastClr="000000"/>
              </a:solidFill>
              <a:latin typeface="ＭＳ Ｐゴシック" pitchFamily="50" charset="-128"/>
              <a:ea typeface="ＭＳ Ｐゴシック" pitchFamily="50" charset="-128"/>
              <a:cs typeface="+mn-cs"/>
            </a:rPr>
            <a:t>鑑定評価</a:t>
          </a:r>
          <a:r>
            <a:rPr lang="ja-JP" altLang="ja-JP" sz="1100">
              <a:solidFill>
                <a:sysClr val="windowText" lastClr="000000"/>
              </a:solidFill>
              <a:latin typeface="ＭＳ Ｐゴシック" pitchFamily="50" charset="-128"/>
              <a:ea typeface="ＭＳ Ｐゴシック" pitchFamily="50" charset="-128"/>
              <a:cs typeface="+mn-cs"/>
            </a:rPr>
            <a:t>の概要</a:t>
          </a:r>
          <a:r>
            <a:rPr lang="ja-JP" altLang="en-US" sz="1100">
              <a:solidFill>
                <a:sysClr val="windowText" lastClr="000000"/>
              </a:solidFill>
              <a:latin typeface="ＭＳ Ｐゴシック" pitchFamily="50" charset="-128"/>
              <a:ea typeface="ＭＳ Ｐゴシック" pitchFamily="50" charset="-128"/>
              <a:cs typeface="+mn-cs"/>
            </a:rPr>
            <a:t>を記載しています。　</a:t>
          </a:r>
          <a:endParaRPr lang="en-US" altLang="ja-JP" sz="110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u="none" strike="noStrike" baseline="0">
              <a:solidFill>
                <a:sysClr val="windowText" lastClr="000000"/>
              </a:solidFill>
              <a:latin typeface="ＭＳ Ｐゴシック" pitchFamily="50" charset="-128"/>
              <a:ea typeface="ＭＳ Ｐゴシック" pitchFamily="50" charset="-128"/>
              <a:cs typeface="+mn-cs"/>
            </a:rPr>
            <a:t>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cs typeface="+mn-cs"/>
            </a:rPr>
            <a:t>3</a:t>
          </a:r>
          <a:r>
            <a:rPr lang="ja-JP" altLang="en-US" sz="1100" b="0" i="0" u="none" strike="noStrike" baseline="0">
              <a:solidFill>
                <a:sysClr val="windowText" lastClr="000000"/>
              </a:solidFill>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baseline="0">
              <a:latin typeface="ＭＳ Ｐゴシック" pitchFamily="50" charset="-128"/>
              <a:ea typeface="ＭＳ Ｐゴシック" pitchFamily="50" charset="-128"/>
              <a:cs typeface="+mn-cs"/>
            </a:rPr>
            <a:t>直近期末時点に</a:t>
          </a:r>
          <a:r>
            <a:rPr lang="ja-JP" altLang="ja-JP" sz="1100" b="0" i="0" baseline="0">
              <a:latin typeface="ＭＳ Ｐゴシック" pitchFamily="50" charset="-128"/>
              <a:ea typeface="ＭＳ Ｐゴシック" pitchFamily="50" charset="-128"/>
              <a:cs typeface="+mn-cs"/>
            </a:rPr>
            <a:t>保有する物件の</a:t>
          </a:r>
          <a:r>
            <a:rPr lang="ja-JP" altLang="en-US" sz="1100" b="0" i="0" baseline="0">
              <a:latin typeface="ＭＳ Ｐゴシック" pitchFamily="50" charset="-128"/>
              <a:ea typeface="ＭＳ Ｐゴシック" pitchFamily="50" charset="-128"/>
              <a:cs typeface="+mn-cs"/>
            </a:rPr>
            <a:t>稼働の状況</a:t>
          </a:r>
          <a:r>
            <a:rPr lang="ja-JP" altLang="ja-JP" sz="1100">
              <a:latin typeface="ＭＳ Ｐゴシック" pitchFamily="50" charset="-128"/>
              <a:ea typeface="ＭＳ Ｐゴシック" pitchFamily="50" charset="-128"/>
              <a:cs typeface="+mn-cs"/>
            </a:rPr>
            <a:t>を記載しています。　</a:t>
          </a:r>
          <a:endParaRPr lang="ja-JP" altLang="en-US"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143509</xdr:colOff>
      <xdr:row>14</xdr:row>
      <xdr:rowOff>769</xdr:rowOff>
    </xdr:from>
    <xdr:to>
      <xdr:col>8</xdr:col>
      <xdr:colOff>326383</xdr:colOff>
      <xdr:row>18</xdr:row>
      <xdr:rowOff>261257</xdr:rowOff>
    </xdr:to>
    <xdr:sp macro="" textlink="">
      <xdr:nvSpPr>
        <xdr:cNvPr id="8" name="Rectangle 8"/>
        <xdr:cNvSpPr>
          <a:spLocks noChangeArrowheads="1"/>
        </xdr:cNvSpPr>
      </xdr:nvSpPr>
      <xdr:spPr bwMode="auto">
        <a:xfrm>
          <a:off x="143509" y="9582919"/>
          <a:ext cx="18347049" cy="389903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総資産経常利益率＝経常利益／</a:t>
          </a:r>
          <a:r>
            <a:rPr lang="en-US" altLang="ja-JP"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（期首総資産額＋期末総資産額）</a:t>
          </a:r>
          <a:r>
            <a:rPr lang="zh-TW" altLang="ja-JP" sz="1100">
              <a:latin typeface="+mn-lt"/>
              <a:ea typeface="+mn-ea"/>
              <a:cs typeface="+mn-cs"/>
            </a:rPr>
            <a:t>／</a:t>
          </a:r>
          <a:r>
            <a:rPr lang="en-US" altLang="ja-JP" sz="1100">
              <a:latin typeface="ＭＳ Ｐゴシック" pitchFamily="50" charset="-128"/>
              <a:ea typeface="ＭＳ Ｐゴシック" pitchFamily="50" charset="-128"/>
              <a:cs typeface="+mn-cs"/>
            </a:rPr>
            <a:t>2}</a:t>
          </a:r>
          <a:r>
            <a:rPr lang="zh-TW" altLang="ja-JP"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・「年換算値」については、各期の</a:t>
          </a:r>
          <a:r>
            <a:rPr lang="ja-JP" altLang="ja-JP" sz="1100">
              <a:latin typeface="ＭＳ Ｐゴシック" pitchFamily="50" charset="-128"/>
              <a:ea typeface="ＭＳ Ｐゴシック" pitchFamily="50" charset="-128"/>
              <a:cs typeface="+mn-cs"/>
            </a:rPr>
            <a:t>運用日数に基づいて年換算値を算出しています。</a:t>
          </a: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自己資本利益率＝当期純利益／</a:t>
          </a:r>
          <a:r>
            <a:rPr lang="en-US" altLang="ja-JP"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（期首純資産額＋期末純資産額）</a:t>
          </a:r>
          <a:r>
            <a:rPr lang="zh-TW" altLang="ja-JP" sz="1100">
              <a:latin typeface="+mn-lt"/>
              <a:ea typeface="+mn-ea"/>
              <a:cs typeface="+mn-cs"/>
            </a:rPr>
            <a:t>／</a:t>
          </a:r>
          <a:r>
            <a:rPr lang="en-US" altLang="ja-JP" sz="1100">
              <a:latin typeface="ＭＳ Ｐゴシック" pitchFamily="50" charset="-128"/>
              <a:ea typeface="ＭＳ Ｐゴシック" pitchFamily="50" charset="-128"/>
              <a:cs typeface="+mn-cs"/>
            </a:rPr>
            <a:t>2}</a:t>
          </a:r>
          <a:r>
            <a:rPr lang="ja-JP" altLang="ja-JP"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期末自己資本比率＝期末純資産額／期末総資産額×</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期末有利子負債比率＝期末有利子負債額／期末総資産額×</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配当性向</a:t>
          </a:r>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については、以下の計算式により算出したうえ、小数点第</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位未満を切り捨てています。</a:t>
          </a:r>
        </a:p>
        <a:p>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配当性向＝分配金総額（利益超過分配金を除く）</a:t>
          </a:r>
          <a:r>
            <a:rPr lang="zh-TW" altLang="ja-JP" sz="1100">
              <a:latin typeface="+mn-lt"/>
              <a:ea typeface="+mn-ea"/>
              <a:cs typeface="+mn-cs"/>
            </a:rPr>
            <a:t>／</a:t>
          </a:r>
          <a:r>
            <a:rPr lang="ja-JP" altLang="ja-JP" sz="1100">
              <a:latin typeface="ＭＳ Ｐゴシック" pitchFamily="50" charset="-128"/>
              <a:ea typeface="ＭＳ Ｐゴシック" pitchFamily="50" charset="-128"/>
              <a:cs typeface="+mn-cs"/>
            </a:rPr>
            <a:t>当期純利益×</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賃貸ＮＯＩ＝不動産賃貸事業収益－不動産賃貸事業費用＋当期減価償却費</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ＦＦＯ＝当期純利益＋当期減価償却費</a:t>
          </a:r>
          <a:r>
            <a:rPr lang="ja-JP" altLang="ja-JP" sz="1100">
              <a:latin typeface="ＭＳ Ｐゴシック" pitchFamily="50" charset="-128"/>
              <a:ea typeface="ＭＳ Ｐゴシック" pitchFamily="50" charset="-128"/>
              <a:cs typeface="+mn-cs"/>
            </a:rPr>
            <a:t>＋投資法人債発行費償却＋のれん償却額</a:t>
          </a:r>
          <a:r>
            <a:rPr lang="ja-JP" altLang="ja-JP" sz="1100">
              <a:latin typeface="+mn-lt"/>
              <a:ea typeface="+mn-ea"/>
              <a:cs typeface="+mn-cs"/>
            </a:rPr>
            <a:t>＋</a:t>
          </a:r>
          <a:r>
            <a:rPr lang="ja-JP" altLang="ja-JP" sz="1100">
              <a:latin typeface="ＭＳ Ｐゴシック" pitchFamily="50" charset="-128"/>
              <a:ea typeface="ＭＳ Ｐゴシック" pitchFamily="50" charset="-128"/>
              <a:cs typeface="+mn-cs"/>
            </a:rPr>
            <a:t>減損損失</a:t>
          </a: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口当たりＦＦＯ＝ＦＦＯ／発行済投資口総数</a:t>
          </a:r>
          <a:endParaRPr lang="ja-JP" altLang="en-US" sz="1100" b="0" i="0" u="none" strike="noStrike" baseline="0">
            <a:solidFill>
              <a:sysClr val="windowText" lastClr="000000"/>
            </a:solidFill>
            <a:latin typeface="+mj-ea"/>
            <a:ea typeface="+mj-ea"/>
          </a:endParaRPr>
        </a:p>
      </xdr:txBody>
    </xdr:sp>
    <xdr:clientData/>
  </xdr:twoCellAnchor>
  <xdr:twoCellAnchor>
    <xdr:from>
      <xdr:col>0</xdr:col>
      <xdr:colOff>130624</xdr:colOff>
      <xdr:row>18</xdr:row>
      <xdr:rowOff>310560</xdr:rowOff>
    </xdr:from>
    <xdr:to>
      <xdr:col>8</xdr:col>
      <xdr:colOff>313498</xdr:colOff>
      <xdr:row>19</xdr:row>
      <xdr:rowOff>1434356</xdr:rowOff>
    </xdr:to>
    <xdr:sp macro="" textlink="">
      <xdr:nvSpPr>
        <xdr:cNvPr id="9" name="Rectangle 8"/>
        <xdr:cNvSpPr>
          <a:spLocks noChangeArrowheads="1"/>
        </xdr:cNvSpPr>
      </xdr:nvSpPr>
      <xdr:spPr bwMode="auto">
        <a:xfrm>
          <a:off x="130624" y="13531260"/>
          <a:ext cx="18347049" cy="317167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n-ea"/>
              <a:ea typeface="+mn-ea"/>
            </a:rPr>
            <a:t>②個別物件状況・③物件概要</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rtl="0"/>
          <a:r>
            <a:rPr lang="ja-JP" altLang="ja-JP" sz="1100" b="0" i="0" baseline="0">
              <a:latin typeface="+mn-ea"/>
              <a:ea typeface="+mn-ea"/>
              <a:cs typeface="+mn-cs"/>
            </a:rPr>
            <a:t>・「物件番号」とは、本投資法人の独自のルールに基づき、物件毎に付している番号です。</a:t>
          </a:r>
          <a:endParaRPr lang="ja-JP" altLang="ja-JP" sz="1100">
            <a:latin typeface="+mn-ea"/>
            <a:ea typeface="+mn-ea"/>
          </a:endParaRPr>
        </a:p>
        <a:p>
          <a:pPr rtl="0" fontAlgn="base"/>
          <a:endParaRPr lang="en-US" altLang="ja-JP" sz="1100" b="0" i="0" baseline="0">
            <a:latin typeface="+mn-ea"/>
            <a:ea typeface="+mn-ea"/>
            <a:cs typeface="+mn-cs"/>
          </a:endParaRPr>
        </a:p>
        <a:p>
          <a:pPr rtl="0" fontAlgn="base"/>
          <a:r>
            <a:rPr lang="ja-JP" altLang="en-US" sz="1100" b="0" i="0" baseline="0">
              <a:latin typeface="+mn-ea"/>
              <a:ea typeface="+mn-ea"/>
              <a:cs typeface="+mn-cs"/>
            </a:rPr>
            <a:t>・「所在地」については、住居表示を記載しています。住居表示が未実施の物件については登記簿上の建物の所在を記載しています。</a:t>
          </a:r>
          <a:endParaRPr lang="en-US" altLang="ja-JP" sz="1100" b="0" i="0" baseline="0">
            <a:latin typeface="+mn-ea"/>
            <a:ea typeface="+mn-ea"/>
            <a:cs typeface="+mn-cs"/>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取得価格」とは、当該不動産等の取得に要した諸費用（売買媒介手数料、公租公課等）を含まない金額（不動産売買契約書又は信託受益権売買契約書等に記載された不動産等の売買代金の金額）を記載しています。</a:t>
          </a:r>
          <a:endParaRPr lang="en-US" altLang="ja-JP" sz="1100" b="0" i="0" baseline="0">
            <a:latin typeface="+mn-ea"/>
            <a:ea typeface="+mn-ea"/>
            <a:cs typeface="+mn-cs"/>
          </a:endParaRPr>
        </a:p>
        <a:p>
          <a:pPr rtl="0"/>
          <a:r>
            <a:rPr lang="ja-JP" altLang="en-US" sz="1100" b="0" i="0" baseline="0">
              <a:latin typeface="+mn-ea"/>
              <a:ea typeface="+mn-ea"/>
              <a:cs typeface="+mn-cs"/>
            </a:rPr>
            <a:t>　</a:t>
          </a:r>
          <a:r>
            <a:rPr lang="ja-JP" altLang="ja-JP" sz="1100" b="0" i="0" baseline="0">
              <a:latin typeface="+mn-ea"/>
              <a:ea typeface="+mn-ea"/>
              <a:cs typeface="+mn-cs"/>
            </a:rPr>
            <a:t>また、同一の</a:t>
          </a:r>
          <a:r>
            <a:rPr lang="ja-JP" altLang="en-US" sz="1100" b="0" i="0" baseline="0">
              <a:latin typeface="+mn-ea"/>
              <a:ea typeface="+mn-ea"/>
              <a:cs typeface="+mn-cs"/>
            </a:rPr>
            <a:t>不動産</a:t>
          </a:r>
          <a:r>
            <a:rPr lang="ja-JP" altLang="ja-JP" sz="1100" b="0" i="0" baseline="0">
              <a:latin typeface="+mn-ea"/>
              <a:ea typeface="+mn-ea"/>
              <a:cs typeface="+mn-cs"/>
            </a:rPr>
            <a:t>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a:t>
          </a:r>
          <a:r>
            <a:rPr lang="ja-JP" altLang="en-US" sz="1100" b="0" i="0" baseline="0">
              <a:latin typeface="+mn-ea"/>
              <a:ea typeface="+mn-ea"/>
              <a:cs typeface="+mn-cs"/>
            </a:rPr>
            <a:t>、当初取得価格と追加取得価格を併記しています。</a:t>
          </a:r>
          <a:endParaRPr lang="en-US" altLang="ja-JP" sz="1100" b="0" i="0" baseline="0">
            <a:latin typeface="+mn-ea"/>
            <a:ea typeface="+mn-ea"/>
            <a:cs typeface="+mn-cs"/>
          </a:endParaRPr>
        </a:p>
        <a:p>
          <a:pPr rtl="0"/>
          <a:r>
            <a:rPr lang="ja-JP" altLang="en-US" sz="1100" b="0" i="0" baseline="0">
              <a:latin typeface="+mn-ea"/>
              <a:ea typeface="+mn-ea"/>
              <a:cs typeface="+mn-cs"/>
            </a:rPr>
            <a:t>　なお、同一の不動産の持分を譲渡した場合には、保有する持分比率を乗じた取得価格を当初取得価格に記載しています。</a:t>
          </a:r>
          <a:endParaRPr lang="ja-JP" altLang="ja-JP" sz="1100">
            <a:latin typeface="+mn-ea"/>
            <a:ea typeface="+mn-ea"/>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a:t>
          </a:r>
          <a:r>
            <a:rPr lang="ja-JP" altLang="en-US" sz="1100" b="0" i="0" baseline="0">
              <a:latin typeface="+mn-ea"/>
              <a:ea typeface="+mn-ea"/>
              <a:cs typeface="+mn-cs"/>
            </a:rPr>
            <a:t>「敷地面積」、「延床面積」及び、</a:t>
          </a:r>
          <a:r>
            <a:rPr lang="ja-JP" altLang="ja-JP" sz="1100" b="0" i="0" baseline="0">
              <a:latin typeface="+mn-ea"/>
              <a:ea typeface="+mn-ea"/>
              <a:cs typeface="+mn-cs"/>
            </a:rPr>
            <a:t>「竣工日」については、登記簿上の表示を記載しています。</a:t>
          </a:r>
          <a:endParaRPr lang="ja-JP" altLang="ja-JP" sz="1100">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・「敷地面積」については、本投資法人が準共有持分若しくは区分所有権を保有している場合、建物全体にかかる敷地面積を記載しています。</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・「延床面積」については、本投資法人が準共有持分を保有している場合は建物全体の面積を、区分所有権を保有している場合は専有部分の面積を記載しています。</a:t>
          </a:r>
          <a:endParaRPr lang="en-US" altLang="ja-JP" sz="1100" b="0" i="0" u="none" strike="noStrike" baseline="0">
            <a:solidFill>
              <a:sysClr val="windowText" lastClr="000000"/>
            </a:solidFill>
            <a:latin typeface="+mn-ea"/>
            <a:ea typeface="+mn-ea"/>
          </a:endParaRPr>
        </a:p>
        <a:p>
          <a:pPr algn="l" rtl="0">
            <a:defRPr sz="1000"/>
          </a:pPr>
          <a:endParaRPr lang="ja-JP" altLang="en-US" sz="1100" b="0" i="0" u="none" strike="noStrike" baseline="0">
            <a:solidFill>
              <a:sysClr val="windowText" lastClr="000000"/>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latin typeface="+mn-ea"/>
              <a:ea typeface="+mn-ea"/>
              <a:cs typeface="+mn-cs"/>
            </a:rPr>
            <a:t>・「</a:t>
          </a:r>
          <a:r>
            <a:rPr lang="ja-JP" altLang="en-US" sz="1100" b="0" i="0" baseline="0">
              <a:latin typeface="+mn-ea"/>
              <a:ea typeface="+mn-ea"/>
              <a:cs typeface="+mn-cs"/>
            </a:rPr>
            <a:t>取得日</a:t>
          </a:r>
          <a:r>
            <a:rPr lang="ja-JP" altLang="ja-JP" sz="1100" b="0" i="0" baseline="0">
              <a:latin typeface="+mn-ea"/>
              <a:ea typeface="+mn-ea"/>
              <a:cs typeface="+mn-cs"/>
            </a:rPr>
            <a:t>」については、同一の建物の持分を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回に分けて取得した場合、当初取得</a:t>
          </a:r>
          <a:r>
            <a:rPr lang="ja-JP" altLang="en-US" sz="1100" b="0" i="0" baseline="0">
              <a:latin typeface="+mn-ea"/>
              <a:ea typeface="+mn-ea"/>
              <a:cs typeface="+mn-cs"/>
            </a:rPr>
            <a:t>日</a:t>
          </a:r>
          <a:r>
            <a:rPr lang="ja-JP" altLang="ja-JP" sz="1100" b="0" i="0" baseline="0">
              <a:latin typeface="+mn-ea"/>
              <a:ea typeface="+mn-ea"/>
              <a:cs typeface="+mn-cs"/>
            </a:rPr>
            <a:t>と追加取得</a:t>
          </a:r>
          <a:r>
            <a:rPr lang="ja-JP" altLang="en-US" sz="1100" b="0" i="0" baseline="0">
              <a:latin typeface="+mn-ea"/>
              <a:ea typeface="+mn-ea"/>
              <a:cs typeface="+mn-cs"/>
            </a:rPr>
            <a:t>日</a:t>
          </a:r>
          <a:r>
            <a:rPr lang="ja-JP" altLang="ja-JP" sz="1100" b="0" i="0" baseline="0">
              <a:latin typeface="+mn-ea"/>
              <a:ea typeface="+mn-ea"/>
              <a:cs typeface="+mn-cs"/>
            </a:rPr>
            <a:t>を併記しています。</a:t>
          </a:r>
          <a:endParaRPr lang="ja-JP" altLang="ja-JP" sz="1100">
            <a:latin typeface="+mn-ea"/>
            <a:ea typeface="+mn-ea"/>
            <a:cs typeface="+mn-cs"/>
          </a:endParaRPr>
        </a:p>
      </xdr:txBody>
    </xdr:sp>
    <xdr:clientData/>
  </xdr:twoCellAnchor>
  <xdr:twoCellAnchor>
    <xdr:from>
      <xdr:col>0</xdr:col>
      <xdr:colOff>119745</xdr:colOff>
      <xdr:row>19</xdr:row>
      <xdr:rowOff>1660422</xdr:rowOff>
    </xdr:from>
    <xdr:to>
      <xdr:col>8</xdr:col>
      <xdr:colOff>302619</xdr:colOff>
      <xdr:row>20</xdr:row>
      <xdr:rowOff>430306</xdr:rowOff>
    </xdr:to>
    <xdr:sp macro="" textlink="">
      <xdr:nvSpPr>
        <xdr:cNvPr id="10" name="Rectangle 8"/>
        <xdr:cNvSpPr>
          <a:spLocks noChangeArrowheads="1"/>
        </xdr:cNvSpPr>
      </xdr:nvSpPr>
      <xdr:spPr bwMode="auto">
        <a:xfrm>
          <a:off x="119745" y="16928997"/>
          <a:ext cx="18347049" cy="817759"/>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3</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・「不動産賃貸事業収益合計」とは、</a:t>
          </a:r>
          <a:r>
            <a:rPr lang="ja-JP" altLang="en-US" sz="1100" b="0" i="0" baseline="0">
              <a:latin typeface="ＭＳ Ｐゴシック" pitchFamily="50" charset="-128"/>
              <a:ea typeface="ＭＳ Ｐゴシック" pitchFamily="50" charset="-128"/>
              <a:cs typeface="+mn-cs"/>
            </a:rPr>
            <a:t>直近期</a:t>
          </a:r>
          <a:r>
            <a:rPr lang="ja-JP" altLang="ja-JP" sz="1100" b="0" i="0" baseline="0">
              <a:latin typeface="ＭＳ Ｐゴシック" pitchFamily="50" charset="-128"/>
              <a:ea typeface="ＭＳ Ｐゴシック" pitchFamily="50" charset="-128"/>
              <a:cs typeface="+mn-cs"/>
            </a:rPr>
            <a:t>の不動産賃貸事業収益（当該決算期中に取得</a:t>
          </a:r>
          <a:r>
            <a:rPr lang="ja-JP" altLang="en-US" sz="1100" b="0" i="0" baseline="0">
              <a:latin typeface="ＭＳ Ｐゴシック" pitchFamily="50" charset="-128"/>
              <a:ea typeface="ＭＳ Ｐゴシック" pitchFamily="50" charset="-128"/>
              <a:cs typeface="+mn-cs"/>
            </a:rPr>
            <a:t>・譲渡</a:t>
          </a:r>
          <a:r>
            <a:rPr lang="ja-JP" altLang="ja-JP" sz="1100" b="0" i="0" baseline="0">
              <a:latin typeface="ＭＳ Ｐゴシック" pitchFamily="50" charset="-128"/>
              <a:ea typeface="ＭＳ Ｐゴシック" pitchFamily="50" charset="-128"/>
              <a:cs typeface="+mn-cs"/>
            </a:rPr>
            <a:t>した資産については取得日</a:t>
          </a:r>
          <a:r>
            <a:rPr lang="ja-JP" altLang="en-US" sz="1100" b="0" i="0" baseline="0">
              <a:latin typeface="ＭＳ Ｐゴシック" pitchFamily="50" charset="-128"/>
              <a:ea typeface="ＭＳ Ｐゴシック" pitchFamily="50" charset="-128"/>
              <a:cs typeface="+mn-cs"/>
            </a:rPr>
            <a:t>以降・譲渡まで</a:t>
          </a:r>
          <a:r>
            <a:rPr lang="ja-JP" altLang="ja-JP" sz="1100" b="0" i="0" baseline="0">
              <a:latin typeface="ＭＳ Ｐゴシック" pitchFamily="50" charset="-128"/>
              <a:ea typeface="ＭＳ Ｐゴシック" pitchFamily="50" charset="-128"/>
              <a:cs typeface="+mn-cs"/>
            </a:rPr>
            <a:t>の不動産賃貸事業収益）を記載しています。</a:t>
          </a:r>
          <a:endParaRPr lang="ja-JP" altLang="ja-JP">
            <a:latin typeface="ＭＳ Ｐゴシック" pitchFamily="50" charset="-128"/>
            <a:ea typeface="ＭＳ Ｐゴシック" pitchFamily="50" charset="-128"/>
          </a:endParaRPr>
        </a:p>
      </xdr:txBody>
    </xdr:sp>
    <xdr:clientData/>
  </xdr:twoCellAnchor>
  <xdr:twoCellAnchor>
    <xdr:from>
      <xdr:col>0</xdr:col>
      <xdr:colOff>125503</xdr:colOff>
      <xdr:row>20</xdr:row>
      <xdr:rowOff>1481749</xdr:rowOff>
    </xdr:from>
    <xdr:to>
      <xdr:col>8</xdr:col>
      <xdr:colOff>308377</xdr:colOff>
      <xdr:row>35</xdr:row>
      <xdr:rowOff>134471</xdr:rowOff>
    </xdr:to>
    <xdr:sp macro="" textlink="">
      <xdr:nvSpPr>
        <xdr:cNvPr id="11" name="Rectangle 8"/>
        <xdr:cNvSpPr>
          <a:spLocks noChangeArrowheads="1"/>
        </xdr:cNvSpPr>
      </xdr:nvSpPr>
      <xdr:spPr bwMode="auto">
        <a:xfrm>
          <a:off x="125503" y="18798199"/>
          <a:ext cx="18347049" cy="310089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rPr>
            <a:t>3</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fontAlgn="base"/>
          <a:r>
            <a:rPr lang="ja-JP" altLang="ja-JP" sz="1100" b="0" i="0" baseline="0">
              <a:latin typeface="ＭＳ Ｐゴシック" pitchFamily="50" charset="-128"/>
              <a:ea typeface="ＭＳ Ｐゴシック" pitchFamily="50" charset="-128"/>
              <a:cs typeface="+mn-cs"/>
            </a:rPr>
            <a:t>・「賃貸可能面積」は、登記簿上の表示ではなく、　賃貸借契約書記載の面積であり、建物竣工図等をもとに算出した面積です。</a:t>
          </a:r>
          <a:endParaRPr lang="en-US" altLang="ja-JP" sz="1100" b="0" i="0" baseline="0">
            <a:latin typeface="ＭＳ Ｐゴシック" pitchFamily="50" charset="-128"/>
            <a:ea typeface="ＭＳ Ｐゴシック" pitchFamily="50" charset="-128"/>
            <a:cs typeface="+mn-cs"/>
          </a:endParaRPr>
        </a:p>
        <a:p>
          <a:pPr rtl="0" fontAlgn="base"/>
          <a:r>
            <a:rPr lang="ja-JP" altLang="en-US" sz="1100" b="0" i="0" baseline="0">
              <a:latin typeface="ＭＳ Ｐゴシック" pitchFamily="50" charset="-128"/>
              <a:ea typeface="ＭＳ Ｐゴシック" pitchFamily="50" charset="-128"/>
              <a:cs typeface="+mn-cs"/>
            </a:rPr>
            <a:t>　</a:t>
          </a:r>
          <a:r>
            <a:rPr lang="ja-JP" altLang="ja-JP" sz="1100" b="0" i="0" baseline="0">
              <a:latin typeface="ＭＳ Ｐゴシック" pitchFamily="50" charset="-128"/>
              <a:ea typeface="ＭＳ Ｐゴシック" pitchFamily="50" charset="-128"/>
              <a:cs typeface="+mn-cs"/>
            </a:rPr>
            <a:t>登記簿上の表示に基づく延床面積とは必ずしも一致せず、場合により上回ることがあります。底地については、登記簿上の土地面積を契約面積として記載しています。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fontAlgn="base"/>
          <a:r>
            <a:rPr lang="ja-JP" altLang="ja-JP" sz="1100" b="0" i="0" baseline="0">
              <a:latin typeface="ＭＳ Ｐゴシック" pitchFamily="50" charset="-128"/>
              <a:ea typeface="ＭＳ Ｐゴシック" pitchFamily="50" charset="-128"/>
              <a:cs typeface="+mn-cs"/>
            </a:rPr>
            <a:t>・「賃貸面積」とは、個別物件において実際にエンドテナントとの間で賃貸借契約が締結され、且つ賃貸が行われている面積を記載しています。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a:r>
            <a:rPr lang="ja-JP" altLang="ja-JP" sz="1100" b="0" i="0" baseline="0">
              <a:latin typeface="ＭＳ Ｐゴシック" pitchFamily="50" charset="-128"/>
              <a:ea typeface="ＭＳ Ｐゴシック" pitchFamily="50" charset="-128"/>
              <a:cs typeface="+mn-cs"/>
            </a:rPr>
            <a:t>・「稼働率」とは、個別物件の賃貸可能面積に占める賃貸面積の割合として求めています。（小数点第</a:t>
          </a:r>
          <a:r>
            <a:rPr lang="en-US" altLang="ja-JP" sz="1100" b="0" i="0" baseline="0">
              <a:latin typeface="ＭＳ Ｐゴシック" pitchFamily="50" charset="-128"/>
              <a:ea typeface="ＭＳ Ｐゴシック" pitchFamily="50" charset="-128"/>
              <a:cs typeface="+mn-cs"/>
            </a:rPr>
            <a:t>2</a:t>
          </a:r>
          <a:r>
            <a:rPr lang="ja-JP" altLang="ja-JP" sz="1100" b="0" i="0" baseline="0">
              <a:latin typeface="ＭＳ Ｐゴシック" pitchFamily="50" charset="-128"/>
              <a:ea typeface="ＭＳ Ｐゴシック" pitchFamily="50" charset="-128"/>
              <a:cs typeface="+mn-cs"/>
            </a:rPr>
            <a:t>位を四捨五入しています。）</a:t>
          </a:r>
          <a:endParaRPr lang="en-US" altLang="ja-JP" sz="1100" b="0" i="0" baseline="0">
            <a:latin typeface="ＭＳ Ｐゴシック" pitchFamily="50" charset="-128"/>
            <a:ea typeface="ＭＳ Ｐゴシック" pitchFamily="50" charset="-128"/>
            <a:cs typeface="+mn-cs"/>
          </a:endParaRPr>
        </a:p>
        <a:p>
          <a:pPr rtl="0"/>
          <a:endParaRPr lang="en-US" altLang="ja-JP" sz="1100" b="0" i="0" baseline="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「テナント数」</a:t>
          </a:r>
          <a:r>
            <a:rPr lang="ja-JP" altLang="en-US" sz="1100">
              <a:latin typeface="ＭＳ Ｐゴシック" pitchFamily="50" charset="-128"/>
              <a:ea typeface="ＭＳ Ｐゴシック" pitchFamily="50" charset="-128"/>
              <a:cs typeface="+mn-cs"/>
            </a:rPr>
            <a:t>について</a:t>
          </a:r>
          <a:r>
            <a:rPr lang="ja-JP" altLang="ja-JP" sz="1100">
              <a:latin typeface="ＭＳ Ｐゴシック" pitchFamily="50" charset="-128"/>
              <a:ea typeface="ＭＳ Ｐゴシック" pitchFamily="50" charset="-128"/>
              <a:cs typeface="+mn-cs"/>
            </a:rPr>
            <a:t>は、マスターリース契約における賃借人がエンドテナントに対し当該貸室の転貸を行う契約が締結されている場合については、当該マスターリース契約の賃借人を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テナントと数えています。</a:t>
          </a:r>
          <a:r>
            <a:rPr lang="ja-JP" altLang="en-US" sz="1100">
              <a:latin typeface="ＭＳ Ｐゴシック" pitchFamily="50" charset="-128"/>
              <a:ea typeface="ＭＳ Ｐゴシック" pitchFamily="50" charset="-128"/>
              <a:cs typeface="+mn-cs"/>
            </a:rPr>
            <a:t>　</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但し、マスターリース契約における賃借人から受領する賃料が、当該賃借人がエンドテナントから受領する賃料と同額とされているいわゆるパス・スルー型のマスターリース契約となっている資産については、エンドテナントの総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また、特定のテナントが特定の資産にて複数の貸室を賃借している場合についてはこれを当該資産について</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テナントと数え、複数の資産を賃借している場合には別に数えて小計及び合計欄には延べテナント数を記載しています。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居住用施設</a:t>
          </a:r>
          <a:r>
            <a:rPr lang="ja-JP" altLang="ja-JP" sz="1100">
              <a:latin typeface="ＭＳ Ｐゴシック" pitchFamily="50" charset="-128"/>
              <a:ea typeface="ＭＳ Ｐゴシック" pitchFamily="50" charset="-128"/>
              <a:cs typeface="+mn-cs"/>
            </a:rPr>
            <a:t>部分については</a:t>
          </a:r>
          <a:r>
            <a:rPr lang="ja-JP" altLang="en-US" sz="1100">
              <a:latin typeface="ＭＳ Ｐゴシック" pitchFamily="50" charset="-128"/>
              <a:ea typeface="ＭＳ Ｐゴシック" pitchFamily="50" charset="-128"/>
              <a:cs typeface="+mn-cs"/>
            </a:rPr>
            <a:t>パス・スルー型の</a:t>
          </a:r>
          <a:r>
            <a:rPr lang="ja-JP" altLang="ja-JP" sz="1100">
              <a:latin typeface="ＭＳ Ｐゴシック" pitchFamily="50" charset="-128"/>
              <a:ea typeface="ＭＳ Ｐゴシック" pitchFamily="50" charset="-128"/>
              <a:cs typeface="+mn-cs"/>
            </a:rPr>
            <a:t>マスターリース契約における賃借人がエンドテナントに対し当該貸室の転貸を行う契約が締結されているため、当該マスターリース契約の賃借人を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テナントと数えて、建物全体に係るテナントの総数を記載しています。</a:t>
          </a:r>
          <a:endParaRPr lang="ja-JP" altLang="ja-JP" sz="1100">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a:t>
          </a:r>
          <a:r>
            <a:rPr lang="ja-JP" altLang="ja-JP" sz="1100">
              <a:latin typeface="ＭＳ Ｐゴシック" pitchFamily="50" charset="-128"/>
              <a:ea typeface="ＭＳ Ｐゴシック" pitchFamily="50" charset="-128"/>
              <a:cs typeface="+mn-cs"/>
            </a:rPr>
            <a:t>「敷金・保証金」は、</a:t>
          </a:r>
          <a:r>
            <a:rPr lang="en-US" altLang="ja-JP" sz="1100">
              <a:latin typeface="ＭＳ Ｐゴシック" pitchFamily="50" charset="-128"/>
              <a:ea typeface="ＭＳ Ｐゴシック" pitchFamily="50" charset="-128"/>
              <a:cs typeface="+mn-cs"/>
            </a:rPr>
            <a:t>2017</a:t>
          </a:r>
          <a:r>
            <a:rPr lang="ja-JP" altLang="ja-JP" sz="1100">
              <a:latin typeface="ＭＳ Ｐゴシック" pitchFamily="50" charset="-128"/>
              <a:ea typeface="ＭＳ Ｐゴシック" pitchFamily="50" charset="-128"/>
              <a:cs typeface="+mn-cs"/>
            </a:rPr>
            <a:t>年</a:t>
          </a:r>
          <a:r>
            <a:rPr lang="en-US" altLang="ja-JP" sz="1100">
              <a:latin typeface="ＭＳ Ｐゴシック" pitchFamily="50" charset="-128"/>
              <a:ea typeface="ＭＳ Ｐゴシック" pitchFamily="50" charset="-128"/>
              <a:cs typeface="+mn-cs"/>
            </a:rPr>
            <a:t>2</a:t>
          </a:r>
          <a:r>
            <a:rPr lang="ja-JP" altLang="ja-JP" sz="1100">
              <a:latin typeface="ＭＳ Ｐゴシック" pitchFamily="50" charset="-128"/>
              <a:ea typeface="ＭＳ Ｐゴシック" pitchFamily="50" charset="-128"/>
              <a:cs typeface="+mn-cs"/>
            </a:rPr>
            <a:t>月末日現在における個々の資産に係るエンドテナントとの間の各賃貸借契約書に記載された敷金・保証金</a:t>
          </a:r>
          <a:r>
            <a:rPr lang="en-US" altLang="ja-JP" sz="1100">
              <a:latin typeface="ＭＳ Ｐゴシック" pitchFamily="50" charset="-128"/>
              <a:ea typeface="ＭＳ Ｐゴシック" pitchFamily="50" charset="-128"/>
              <a:cs typeface="+mn-cs"/>
            </a:rPr>
            <a:t>(</a:t>
          </a:r>
          <a:r>
            <a:rPr lang="ja-JP" altLang="ja-JP" sz="1100">
              <a:latin typeface="+mn-lt"/>
              <a:ea typeface="+mn-ea"/>
              <a:cs typeface="+mn-cs"/>
            </a:rPr>
            <a:t>当該賃貸借契約に付帯して締結される駐車場賃貸借契約等に規定されている敷金等その他の契約上の敷金等は含みません。）</a:t>
          </a:r>
          <a:r>
            <a:rPr lang="ja-JP" altLang="ja-JP" sz="1100">
              <a:latin typeface="ＭＳ Ｐゴシック" pitchFamily="50" charset="-128"/>
              <a:ea typeface="ＭＳ Ｐゴシック" pitchFamily="50" charset="-128"/>
              <a:cs typeface="+mn-cs"/>
            </a:rPr>
            <a:t>の残高の合計額（百万円未満を切り捨てています。）を記載しています。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107580</xdr:colOff>
      <xdr:row>20</xdr:row>
      <xdr:rowOff>511018</xdr:rowOff>
    </xdr:from>
    <xdr:to>
      <xdr:col>8</xdr:col>
      <xdr:colOff>290454</xdr:colOff>
      <xdr:row>20</xdr:row>
      <xdr:rowOff>1237149</xdr:rowOff>
    </xdr:to>
    <xdr:sp macro="" textlink="">
      <xdr:nvSpPr>
        <xdr:cNvPr id="12" name="Rectangle 8"/>
        <xdr:cNvSpPr>
          <a:spLocks noChangeArrowheads="1"/>
        </xdr:cNvSpPr>
      </xdr:nvSpPr>
      <xdr:spPr bwMode="auto">
        <a:xfrm>
          <a:off x="107580" y="17827468"/>
          <a:ext cx="18347049" cy="72613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②個別物件状況・⑤期末鑑定評価の概要（第</a:t>
          </a:r>
          <a:r>
            <a:rPr lang="en-US" altLang="ja-JP" sz="1100" b="0" i="0" u="none" strike="noStrike" baseline="0">
              <a:solidFill>
                <a:sysClr val="windowText" lastClr="000000"/>
              </a:solidFill>
              <a:latin typeface="ＭＳ Ｐゴシック" pitchFamily="50" charset="-128"/>
              <a:ea typeface="ＭＳ Ｐゴシック" pitchFamily="50" charset="-128"/>
            </a:rPr>
            <a:t>3</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a:t>
          </a:r>
          <a:r>
            <a:rPr lang="ja-JP" altLang="en-US" sz="1100" b="0" i="0" baseline="0">
              <a:latin typeface="ＭＳ Ｐゴシック" pitchFamily="50" charset="-128"/>
              <a:ea typeface="ＭＳ Ｐゴシック" pitchFamily="50" charset="-128"/>
              <a:cs typeface="+mn-cs"/>
            </a:rPr>
            <a:t>期末鑑定価格」及び、直接還元法・</a:t>
          </a:r>
          <a:r>
            <a:rPr lang="en-US" altLang="ja-JP" sz="1100" b="0" i="0" baseline="0">
              <a:latin typeface="ＭＳ Ｐゴシック" pitchFamily="50" charset="-128"/>
              <a:ea typeface="ＭＳ Ｐゴシック" pitchFamily="50" charset="-128"/>
              <a:cs typeface="+mn-cs"/>
            </a:rPr>
            <a:t>DCF</a:t>
          </a:r>
          <a:r>
            <a:rPr lang="ja-JP" altLang="en-US" sz="1100" b="0" i="0" baseline="0">
              <a:latin typeface="ＭＳ Ｐゴシック" pitchFamily="50" charset="-128"/>
              <a:ea typeface="ＭＳ Ｐゴシック" pitchFamily="50" charset="-128"/>
              <a:cs typeface="+mn-cs"/>
            </a:rPr>
            <a:t>法の「収益価格」について、本投資法人が信託受益権の準共有持分を保有している場合は、準共有持分の割合を乗じた数値を記載しています。</a:t>
          </a:r>
          <a:endParaRPr lang="en-US" altLang="ja-JP" sz="1100" b="0" i="0" baseline="0">
            <a:latin typeface="ＭＳ Ｐゴシック" pitchFamily="50" charset="-128"/>
            <a:ea typeface="ＭＳ Ｐゴシック"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21"/>
  <sheetViews>
    <sheetView tabSelected="1" zoomScaleNormal="100" workbookViewId="0"/>
  </sheetViews>
  <sheetFormatPr defaultColWidth="9" defaultRowHeight="13.2" x14ac:dyDescent="0.2"/>
  <cols>
    <col min="1" max="1" width="175.33203125" style="775" customWidth="1"/>
    <col min="2" max="16384" width="9" style="775"/>
  </cols>
  <sheetData>
    <row r="1" spans="1:1" ht="21" customHeight="1" x14ac:dyDescent="0.2">
      <c r="A1" s="774" t="s">
        <v>12</v>
      </c>
    </row>
    <row r="2" spans="1:1" x14ac:dyDescent="0.2">
      <c r="A2" s="776"/>
    </row>
    <row r="3" spans="1:1" x14ac:dyDescent="0.2">
      <c r="A3" s="776"/>
    </row>
    <row r="4" spans="1:1" ht="25.5" customHeight="1" x14ac:dyDescent="0.2">
      <c r="A4" s="777"/>
    </row>
    <row r="5" spans="1:1" x14ac:dyDescent="0.2">
      <c r="A5" s="776"/>
    </row>
    <row r="6" spans="1:1" ht="98.25" customHeight="1" x14ac:dyDescent="0.2">
      <c r="A6" s="778"/>
    </row>
    <row r="7" spans="1:1" ht="36" customHeight="1" x14ac:dyDescent="0.2">
      <c r="A7" s="778"/>
    </row>
    <row r="8" spans="1:1" ht="30.6" customHeight="1" x14ac:dyDescent="0.2">
      <c r="A8" s="777"/>
    </row>
    <row r="9" spans="1:1" ht="14.25" customHeight="1" x14ac:dyDescent="0.2">
      <c r="A9" s="777"/>
    </row>
    <row r="10" spans="1:1" ht="162" customHeight="1" x14ac:dyDescent="0.2">
      <c r="A10" s="777"/>
    </row>
    <row r="11" spans="1:1" ht="177" customHeight="1" x14ac:dyDescent="0.2">
      <c r="A11" s="777"/>
    </row>
    <row r="12" spans="1:1" ht="60.6" customHeight="1" x14ac:dyDescent="0.2">
      <c r="A12" s="777"/>
    </row>
    <row r="13" spans="1:1" ht="21" customHeight="1" x14ac:dyDescent="0.2">
      <c r="A13" s="777"/>
    </row>
    <row r="14" spans="1:1" ht="69.599999999999994" customHeight="1" x14ac:dyDescent="0.2">
      <c r="A14" s="778"/>
    </row>
    <row r="15" spans="1:1" x14ac:dyDescent="0.2">
      <c r="A15" s="778"/>
    </row>
    <row r="16" spans="1:1" ht="25.5" customHeight="1" x14ac:dyDescent="0.2">
      <c r="A16" s="777"/>
    </row>
    <row r="17" spans="1:1" ht="86.4" customHeight="1" x14ac:dyDescent="0.2">
      <c r="A17" s="777"/>
    </row>
    <row r="18" spans="1:1" ht="161.4" customHeight="1" x14ac:dyDescent="0.2">
      <c r="A18" s="778"/>
    </row>
    <row r="19" spans="1:1" ht="161.4" customHeight="1" x14ac:dyDescent="0.2">
      <c r="A19" s="778"/>
    </row>
    <row r="20" spans="1:1" ht="161.4" customHeight="1" x14ac:dyDescent="0.2">
      <c r="A20" s="778"/>
    </row>
    <row r="21" spans="1:1" ht="161.4" customHeight="1" x14ac:dyDescent="0.2">
      <c r="A21" s="778"/>
    </row>
  </sheetData>
  <sheetProtection password="DD24" sheet="1" objects="1" scenarios="1"/>
  <phoneticPr fontId="2"/>
  <pageMargins left="0.78700000000000003" right="0.78700000000000003" top="0.98399999999999999" bottom="0.98399999999999999" header="0.51200000000000001" footer="0.51200000000000001"/>
  <pageSetup paperSize="8" scale="63"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95"/>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350000000000001" customHeight="1" x14ac:dyDescent="0.2"/>
  <cols>
    <col min="1" max="1" width="3.109375" style="34" customWidth="1"/>
    <col min="2" max="2" width="10.88671875" style="43" customWidth="1"/>
    <col min="3" max="3" width="33.88671875" style="38" customWidth="1"/>
    <col min="4" max="5" width="15.109375" style="35" customWidth="1"/>
    <col min="6" max="6" width="15.109375" style="39" customWidth="1"/>
    <col min="7" max="7" width="15.109375" style="34" customWidth="1"/>
    <col min="8" max="9" width="15.109375" style="40" customWidth="1"/>
    <col min="10" max="10" width="31.109375" style="34" customWidth="1"/>
    <col min="11" max="11" width="9" style="34" customWidth="1"/>
    <col min="12" max="12" width="13.6640625" style="34" customWidth="1"/>
    <col min="13" max="13" width="11.44140625" style="34" bestFit="1" customWidth="1"/>
    <col min="14" max="14" width="10.109375" style="34" bestFit="1" customWidth="1"/>
    <col min="15" max="16384" width="9" style="34"/>
  </cols>
  <sheetData>
    <row r="1" spans="2:14" ht="14.4" customHeight="1" x14ac:dyDescent="0.2">
      <c r="B1" s="37"/>
      <c r="D1" s="705"/>
      <c r="E1" s="705"/>
      <c r="F1" s="706"/>
      <c r="G1" s="707"/>
      <c r="H1" s="708"/>
      <c r="I1" s="708"/>
      <c r="J1" s="707"/>
    </row>
    <row r="2" spans="2:14" s="24" customFormat="1" ht="20.399999999999999" customHeight="1" x14ac:dyDescent="0.2">
      <c r="B2" s="819" t="s">
        <v>67</v>
      </c>
      <c r="C2" s="815" t="s">
        <v>24</v>
      </c>
      <c r="D2" s="709"/>
      <c r="E2" s="823" t="s">
        <v>23</v>
      </c>
      <c r="F2" s="824"/>
      <c r="G2" s="825" t="s">
        <v>22</v>
      </c>
      <c r="H2" s="825"/>
      <c r="I2" s="825"/>
      <c r="J2" s="826" t="s">
        <v>25</v>
      </c>
    </row>
    <row r="3" spans="2:14" s="24" customFormat="1" ht="27" customHeight="1" x14ac:dyDescent="0.2">
      <c r="B3" s="813"/>
      <c r="C3" s="816"/>
      <c r="D3" s="710" t="s">
        <v>949</v>
      </c>
      <c r="E3" s="711" t="s">
        <v>21</v>
      </c>
      <c r="F3" s="712" t="s">
        <v>59</v>
      </c>
      <c r="G3" s="713" t="s">
        <v>21</v>
      </c>
      <c r="H3" s="714" t="s">
        <v>20</v>
      </c>
      <c r="I3" s="714" t="s">
        <v>71</v>
      </c>
      <c r="J3" s="827"/>
    </row>
    <row r="4" spans="2:14" s="24" customFormat="1" ht="16.350000000000001" customHeight="1" x14ac:dyDescent="0.2">
      <c r="B4" s="814"/>
      <c r="C4" s="817"/>
      <c r="D4" s="715" t="s">
        <v>885</v>
      </c>
      <c r="E4" s="715" t="s">
        <v>885</v>
      </c>
      <c r="F4" s="716" t="s">
        <v>72</v>
      </c>
      <c r="G4" s="717" t="s">
        <v>885</v>
      </c>
      <c r="H4" s="718" t="s">
        <v>18</v>
      </c>
      <c r="I4" s="718" t="s">
        <v>72</v>
      </c>
      <c r="J4" s="828"/>
    </row>
    <row r="5" spans="2:14" ht="16.350000000000001" customHeight="1" x14ac:dyDescent="0.2">
      <c r="B5" s="338" t="s">
        <v>74</v>
      </c>
      <c r="C5" s="719" t="s">
        <v>126</v>
      </c>
      <c r="D5" s="720">
        <v>48100</v>
      </c>
      <c r="E5" s="720">
        <v>49400</v>
      </c>
      <c r="F5" s="721">
        <v>3.6999999999999997</v>
      </c>
      <c r="G5" s="720">
        <v>47600</v>
      </c>
      <c r="H5" s="722">
        <v>3.9</v>
      </c>
      <c r="I5" s="721">
        <v>3.9</v>
      </c>
      <c r="J5" s="723" t="s">
        <v>27</v>
      </c>
      <c r="M5" s="35"/>
      <c r="N5" s="36"/>
    </row>
    <row r="6" spans="2:14" ht="16.350000000000001" customHeight="1" x14ac:dyDescent="0.2">
      <c r="B6" s="338" t="s">
        <v>68</v>
      </c>
      <c r="C6" s="437" t="s">
        <v>127</v>
      </c>
      <c r="D6" s="438">
        <v>21400</v>
      </c>
      <c r="E6" s="439">
        <v>20300</v>
      </c>
      <c r="F6" s="440">
        <v>4.2</v>
      </c>
      <c r="G6" s="439">
        <v>21800</v>
      </c>
      <c r="H6" s="440">
        <v>4</v>
      </c>
      <c r="I6" s="440">
        <v>4.3</v>
      </c>
      <c r="J6" s="441" t="s">
        <v>26</v>
      </c>
      <c r="M6" s="35"/>
      <c r="N6" s="36"/>
    </row>
    <row r="7" spans="2:14" ht="16.350000000000001" customHeight="1" x14ac:dyDescent="0.2">
      <c r="B7" s="338" t="s">
        <v>75</v>
      </c>
      <c r="C7" s="437" t="s">
        <v>128</v>
      </c>
      <c r="D7" s="438">
        <v>27100</v>
      </c>
      <c r="E7" s="439">
        <v>27400</v>
      </c>
      <c r="F7" s="440">
        <v>4.1000000000000005</v>
      </c>
      <c r="G7" s="439">
        <v>26700</v>
      </c>
      <c r="H7" s="440">
        <v>3.8</v>
      </c>
      <c r="I7" s="440">
        <v>4.3</v>
      </c>
      <c r="J7" s="441" t="s">
        <v>28</v>
      </c>
      <c r="M7" s="35"/>
      <c r="N7" s="36"/>
    </row>
    <row r="8" spans="2:14" ht="16.350000000000001" customHeight="1" x14ac:dyDescent="0.2">
      <c r="B8" s="338" t="s">
        <v>69</v>
      </c>
      <c r="C8" s="437" t="s">
        <v>129</v>
      </c>
      <c r="D8" s="438">
        <v>11300</v>
      </c>
      <c r="E8" s="439">
        <v>11000</v>
      </c>
      <c r="F8" s="440">
        <v>4.2</v>
      </c>
      <c r="G8" s="439">
        <v>11400</v>
      </c>
      <c r="H8" s="440">
        <v>4.1000000000000005</v>
      </c>
      <c r="I8" s="440">
        <v>4.3999999999999995</v>
      </c>
      <c r="J8" s="441" t="s">
        <v>27</v>
      </c>
      <c r="M8" s="35"/>
      <c r="N8" s="36"/>
    </row>
    <row r="9" spans="2:14" ht="16.350000000000001" customHeight="1" x14ac:dyDescent="0.2">
      <c r="B9" s="338" t="s">
        <v>76</v>
      </c>
      <c r="C9" s="437" t="s">
        <v>130</v>
      </c>
      <c r="D9" s="438">
        <v>12100</v>
      </c>
      <c r="E9" s="439">
        <v>12200</v>
      </c>
      <c r="F9" s="440">
        <v>3.9</v>
      </c>
      <c r="G9" s="439">
        <v>12000</v>
      </c>
      <c r="H9" s="440">
        <v>3.9</v>
      </c>
      <c r="I9" s="440">
        <v>4.1000000000000005</v>
      </c>
      <c r="J9" s="441" t="s">
        <v>27</v>
      </c>
      <c r="M9" s="35"/>
      <c r="N9" s="36"/>
    </row>
    <row r="10" spans="2:14" ht="16.350000000000001" customHeight="1" x14ac:dyDescent="0.2">
      <c r="B10" s="338" t="s">
        <v>70</v>
      </c>
      <c r="C10" s="437" t="s">
        <v>2010</v>
      </c>
      <c r="D10" s="438">
        <v>10400</v>
      </c>
      <c r="E10" s="439">
        <v>10500</v>
      </c>
      <c r="F10" s="440">
        <v>4</v>
      </c>
      <c r="G10" s="439">
        <v>10200</v>
      </c>
      <c r="H10" s="440">
        <v>3.8</v>
      </c>
      <c r="I10" s="440">
        <v>4.2</v>
      </c>
      <c r="J10" s="441" t="s">
        <v>28</v>
      </c>
      <c r="M10" s="35"/>
      <c r="N10" s="36"/>
    </row>
    <row r="11" spans="2:14" ht="16.350000000000001" customHeight="1" x14ac:dyDescent="0.2">
      <c r="B11" s="338" t="s">
        <v>77</v>
      </c>
      <c r="C11" s="437" t="s">
        <v>1511</v>
      </c>
      <c r="D11" s="438">
        <v>10600</v>
      </c>
      <c r="E11" s="439">
        <v>10800</v>
      </c>
      <c r="F11" s="440">
        <v>3.6999999999999997</v>
      </c>
      <c r="G11" s="439">
        <v>10500</v>
      </c>
      <c r="H11" s="440">
        <v>3.5000000000000004</v>
      </c>
      <c r="I11" s="440">
        <v>3.9</v>
      </c>
      <c r="J11" s="441" t="s">
        <v>26</v>
      </c>
      <c r="M11" s="35"/>
      <c r="N11" s="36"/>
    </row>
    <row r="12" spans="2:14" ht="16.350000000000001" customHeight="1" x14ac:dyDescent="0.2">
      <c r="B12" s="338" t="s">
        <v>78</v>
      </c>
      <c r="C12" s="437" t="s">
        <v>1112</v>
      </c>
      <c r="D12" s="438">
        <v>11100</v>
      </c>
      <c r="E12" s="439">
        <v>11300</v>
      </c>
      <c r="F12" s="440">
        <v>4</v>
      </c>
      <c r="G12" s="439">
        <v>10900</v>
      </c>
      <c r="H12" s="440">
        <v>3.8</v>
      </c>
      <c r="I12" s="440">
        <v>4.2</v>
      </c>
      <c r="J12" s="441" t="s">
        <v>28</v>
      </c>
      <c r="M12" s="35"/>
      <c r="N12" s="36"/>
    </row>
    <row r="13" spans="2:14" ht="16.350000000000001" customHeight="1" x14ac:dyDescent="0.2">
      <c r="B13" s="338" t="s">
        <v>79</v>
      </c>
      <c r="C13" s="437" t="s">
        <v>2011</v>
      </c>
      <c r="D13" s="438">
        <v>7230</v>
      </c>
      <c r="E13" s="439">
        <v>7380</v>
      </c>
      <c r="F13" s="440">
        <v>4.2</v>
      </c>
      <c r="G13" s="439">
        <v>7160</v>
      </c>
      <c r="H13" s="440">
        <v>4</v>
      </c>
      <c r="I13" s="440">
        <v>4.3999999999999995</v>
      </c>
      <c r="J13" s="441" t="s">
        <v>26</v>
      </c>
      <c r="M13" s="35"/>
      <c r="N13" s="36"/>
    </row>
    <row r="14" spans="2:14" ht="16.350000000000001" customHeight="1" x14ac:dyDescent="0.2">
      <c r="B14" s="338" t="s">
        <v>80</v>
      </c>
      <c r="C14" s="437" t="s">
        <v>135</v>
      </c>
      <c r="D14" s="438">
        <v>8100</v>
      </c>
      <c r="E14" s="439">
        <v>8420</v>
      </c>
      <c r="F14" s="440">
        <v>4.3</v>
      </c>
      <c r="G14" s="439">
        <v>8100</v>
      </c>
      <c r="H14" s="440">
        <v>4</v>
      </c>
      <c r="I14" s="440">
        <v>4.5999999999999996</v>
      </c>
      <c r="J14" s="441" t="s">
        <v>181</v>
      </c>
      <c r="M14" s="35"/>
      <c r="N14" s="36"/>
    </row>
    <row r="15" spans="2:14" ht="16.350000000000001" customHeight="1" x14ac:dyDescent="0.2">
      <c r="B15" s="338" t="s">
        <v>81</v>
      </c>
      <c r="C15" s="437" t="s">
        <v>136</v>
      </c>
      <c r="D15" s="438">
        <v>5470</v>
      </c>
      <c r="E15" s="439">
        <v>5540</v>
      </c>
      <c r="F15" s="440">
        <v>3.8</v>
      </c>
      <c r="G15" s="439">
        <v>5440</v>
      </c>
      <c r="H15" s="440">
        <v>3.5999999999999996</v>
      </c>
      <c r="I15" s="440">
        <v>4</v>
      </c>
      <c r="J15" s="441" t="s">
        <v>26</v>
      </c>
      <c r="M15" s="35"/>
      <c r="N15" s="36"/>
    </row>
    <row r="16" spans="2:14" ht="16.350000000000001" customHeight="1" x14ac:dyDescent="0.2">
      <c r="B16" s="338" t="s">
        <v>83</v>
      </c>
      <c r="C16" s="437" t="s">
        <v>138</v>
      </c>
      <c r="D16" s="438">
        <v>4080</v>
      </c>
      <c r="E16" s="439">
        <v>4130</v>
      </c>
      <c r="F16" s="440">
        <v>4</v>
      </c>
      <c r="G16" s="439">
        <v>4020</v>
      </c>
      <c r="H16" s="440">
        <v>3.8</v>
      </c>
      <c r="I16" s="440">
        <v>4.2</v>
      </c>
      <c r="J16" s="441" t="s">
        <v>28</v>
      </c>
      <c r="M16" s="35"/>
      <c r="N16" s="36"/>
    </row>
    <row r="17" spans="2:14" ht="16.350000000000001" customHeight="1" x14ac:dyDescent="0.2">
      <c r="B17" s="338" t="s">
        <v>85</v>
      </c>
      <c r="C17" s="437" t="s">
        <v>2012</v>
      </c>
      <c r="D17" s="438">
        <v>4760</v>
      </c>
      <c r="E17" s="439">
        <v>4820</v>
      </c>
      <c r="F17" s="440">
        <v>4.1000000000000005</v>
      </c>
      <c r="G17" s="439">
        <v>4740</v>
      </c>
      <c r="H17" s="440">
        <v>4.2</v>
      </c>
      <c r="I17" s="440">
        <v>4.3</v>
      </c>
      <c r="J17" s="441" t="s">
        <v>27</v>
      </c>
      <c r="M17" s="35"/>
      <c r="N17" s="36"/>
    </row>
    <row r="18" spans="2:14" ht="16.350000000000001" customHeight="1" x14ac:dyDescent="0.2">
      <c r="B18" s="338" t="s">
        <v>86</v>
      </c>
      <c r="C18" s="437" t="s">
        <v>960</v>
      </c>
      <c r="D18" s="438">
        <v>4630</v>
      </c>
      <c r="E18" s="439">
        <v>4710</v>
      </c>
      <c r="F18" s="440">
        <v>3.8</v>
      </c>
      <c r="G18" s="439">
        <v>4550</v>
      </c>
      <c r="H18" s="440">
        <v>3.5999999999999996</v>
      </c>
      <c r="I18" s="440">
        <v>4</v>
      </c>
      <c r="J18" s="441" t="s">
        <v>28</v>
      </c>
      <c r="M18" s="35"/>
      <c r="N18" s="36"/>
    </row>
    <row r="19" spans="2:14" ht="16.350000000000001" customHeight="1" x14ac:dyDescent="0.2">
      <c r="B19" s="338" t="s">
        <v>87</v>
      </c>
      <c r="C19" s="437" t="s">
        <v>142</v>
      </c>
      <c r="D19" s="438">
        <v>5310</v>
      </c>
      <c r="E19" s="439">
        <v>5390</v>
      </c>
      <c r="F19" s="440">
        <v>3.9</v>
      </c>
      <c r="G19" s="439">
        <v>5220</v>
      </c>
      <c r="H19" s="440">
        <v>3.6999999999999997</v>
      </c>
      <c r="I19" s="440">
        <v>4.1000000000000005</v>
      </c>
      <c r="J19" s="441" t="s">
        <v>28</v>
      </c>
      <c r="M19" s="35"/>
      <c r="N19" s="36"/>
    </row>
    <row r="20" spans="2:14" ht="16.350000000000001" customHeight="1" x14ac:dyDescent="0.2">
      <c r="B20" s="338" t="s">
        <v>88</v>
      </c>
      <c r="C20" s="437" t="s">
        <v>2013</v>
      </c>
      <c r="D20" s="438">
        <v>4790</v>
      </c>
      <c r="E20" s="439">
        <v>4920</v>
      </c>
      <c r="F20" s="440">
        <v>4.5</v>
      </c>
      <c r="G20" s="439">
        <v>4740</v>
      </c>
      <c r="H20" s="440">
        <v>4.2</v>
      </c>
      <c r="I20" s="440">
        <v>4.7</v>
      </c>
      <c r="J20" s="441" t="s">
        <v>26</v>
      </c>
      <c r="M20" s="35"/>
      <c r="N20" s="36"/>
    </row>
    <row r="21" spans="2:14" ht="16.350000000000001" customHeight="1" x14ac:dyDescent="0.2">
      <c r="B21" s="338" t="s">
        <v>89</v>
      </c>
      <c r="C21" s="437" t="s">
        <v>1014</v>
      </c>
      <c r="D21" s="438">
        <v>3420</v>
      </c>
      <c r="E21" s="439">
        <v>3460</v>
      </c>
      <c r="F21" s="440">
        <v>4.3999999999999995</v>
      </c>
      <c r="G21" s="439">
        <v>3370</v>
      </c>
      <c r="H21" s="440">
        <v>4.2</v>
      </c>
      <c r="I21" s="440">
        <v>4.5999999999999996</v>
      </c>
      <c r="J21" s="441" t="s">
        <v>28</v>
      </c>
      <c r="M21" s="35"/>
      <c r="N21" s="36"/>
    </row>
    <row r="22" spans="2:14" ht="16.350000000000001" customHeight="1" x14ac:dyDescent="0.2">
      <c r="B22" s="338" t="s">
        <v>90</v>
      </c>
      <c r="C22" s="437" t="s">
        <v>145</v>
      </c>
      <c r="D22" s="438">
        <v>4720</v>
      </c>
      <c r="E22" s="439">
        <v>4790</v>
      </c>
      <c r="F22" s="440">
        <v>4</v>
      </c>
      <c r="G22" s="439">
        <v>4640</v>
      </c>
      <c r="H22" s="440">
        <v>3.8</v>
      </c>
      <c r="I22" s="440">
        <v>4.2</v>
      </c>
      <c r="J22" s="441" t="s">
        <v>28</v>
      </c>
      <c r="M22" s="35"/>
      <c r="N22" s="36"/>
    </row>
    <row r="23" spans="2:14" ht="16.350000000000001" customHeight="1" x14ac:dyDescent="0.2">
      <c r="B23" s="338" t="s">
        <v>91</v>
      </c>
      <c r="C23" s="437" t="s">
        <v>146</v>
      </c>
      <c r="D23" s="438">
        <v>2550</v>
      </c>
      <c r="E23" s="439">
        <v>2540</v>
      </c>
      <c r="F23" s="440">
        <v>4.1000000000000005</v>
      </c>
      <c r="G23" s="439">
        <v>2550</v>
      </c>
      <c r="H23" s="440">
        <v>4.1000000000000005</v>
      </c>
      <c r="I23" s="440">
        <v>4.3</v>
      </c>
      <c r="J23" s="441" t="s">
        <v>27</v>
      </c>
      <c r="M23" s="35"/>
      <c r="N23" s="36"/>
    </row>
    <row r="24" spans="2:14" ht="16.350000000000001" customHeight="1" x14ac:dyDescent="0.2">
      <c r="B24" s="338" t="s">
        <v>92</v>
      </c>
      <c r="C24" s="437" t="s">
        <v>2014</v>
      </c>
      <c r="D24" s="438">
        <v>4110</v>
      </c>
      <c r="E24" s="439">
        <v>4170</v>
      </c>
      <c r="F24" s="440">
        <v>4.1000000000000005</v>
      </c>
      <c r="G24" s="439">
        <v>4040</v>
      </c>
      <c r="H24" s="440">
        <v>3.9</v>
      </c>
      <c r="I24" s="440">
        <v>4.3</v>
      </c>
      <c r="J24" s="441" t="s">
        <v>28</v>
      </c>
      <c r="M24" s="35"/>
      <c r="N24" s="36"/>
    </row>
    <row r="25" spans="2:14" ht="16.350000000000001" customHeight="1" x14ac:dyDescent="0.2">
      <c r="B25" s="338" t="s">
        <v>93</v>
      </c>
      <c r="C25" s="437" t="s">
        <v>1533</v>
      </c>
      <c r="D25" s="438">
        <v>2840</v>
      </c>
      <c r="E25" s="439">
        <v>2870</v>
      </c>
      <c r="F25" s="440">
        <v>4.3999999999999995</v>
      </c>
      <c r="G25" s="439">
        <v>2800</v>
      </c>
      <c r="H25" s="440">
        <v>4.2</v>
      </c>
      <c r="I25" s="440">
        <v>4.5999999999999996</v>
      </c>
      <c r="J25" s="441" t="s">
        <v>28</v>
      </c>
      <c r="M25" s="35"/>
      <c r="N25" s="36"/>
    </row>
    <row r="26" spans="2:14" ht="16.350000000000001" customHeight="1" x14ac:dyDescent="0.2">
      <c r="B26" s="338" t="s">
        <v>94</v>
      </c>
      <c r="C26" s="437" t="s">
        <v>149</v>
      </c>
      <c r="D26" s="438">
        <v>3080</v>
      </c>
      <c r="E26" s="439">
        <v>3130</v>
      </c>
      <c r="F26" s="440">
        <v>4</v>
      </c>
      <c r="G26" s="439">
        <v>3020</v>
      </c>
      <c r="H26" s="440">
        <v>3.8</v>
      </c>
      <c r="I26" s="440">
        <v>4.2</v>
      </c>
      <c r="J26" s="441" t="s">
        <v>28</v>
      </c>
      <c r="M26" s="35"/>
      <c r="N26" s="36"/>
    </row>
    <row r="27" spans="2:14" ht="16.350000000000001" customHeight="1" x14ac:dyDescent="0.2">
      <c r="B27" s="338" t="s">
        <v>96</v>
      </c>
      <c r="C27" s="437" t="s">
        <v>151</v>
      </c>
      <c r="D27" s="438">
        <v>2470</v>
      </c>
      <c r="E27" s="439">
        <v>2500</v>
      </c>
      <c r="F27" s="440">
        <v>4.2</v>
      </c>
      <c r="G27" s="439">
        <v>2430</v>
      </c>
      <c r="H27" s="440">
        <v>4</v>
      </c>
      <c r="I27" s="440">
        <v>4.3999999999999995</v>
      </c>
      <c r="J27" s="441" t="s">
        <v>28</v>
      </c>
      <c r="M27" s="35"/>
      <c r="N27" s="36"/>
    </row>
    <row r="28" spans="2:14" ht="16.350000000000001" customHeight="1" x14ac:dyDescent="0.2">
      <c r="B28" s="338" t="s">
        <v>98</v>
      </c>
      <c r="C28" s="437" t="s">
        <v>153</v>
      </c>
      <c r="D28" s="438">
        <v>1840</v>
      </c>
      <c r="E28" s="439">
        <v>1860</v>
      </c>
      <c r="F28" s="440">
        <v>4.3</v>
      </c>
      <c r="G28" s="439">
        <v>1810</v>
      </c>
      <c r="H28" s="440">
        <v>4.1000000000000005</v>
      </c>
      <c r="I28" s="440">
        <v>4.5</v>
      </c>
      <c r="J28" s="441" t="s">
        <v>28</v>
      </c>
      <c r="M28" s="35"/>
      <c r="N28" s="36"/>
    </row>
    <row r="29" spans="2:14" ht="16.350000000000001" customHeight="1" x14ac:dyDescent="0.2">
      <c r="B29" s="338" t="s">
        <v>99</v>
      </c>
      <c r="C29" s="437" t="s">
        <v>1019</v>
      </c>
      <c r="D29" s="438">
        <v>6490</v>
      </c>
      <c r="E29" s="439">
        <v>6580</v>
      </c>
      <c r="F29" s="440">
        <v>4.1000000000000005</v>
      </c>
      <c r="G29" s="439">
        <v>6400</v>
      </c>
      <c r="H29" s="440">
        <v>3.9</v>
      </c>
      <c r="I29" s="440">
        <v>4.3</v>
      </c>
      <c r="J29" s="441" t="s">
        <v>28</v>
      </c>
      <c r="M29" s="35"/>
      <c r="N29" s="36"/>
    </row>
    <row r="30" spans="2:14" ht="16.350000000000001" customHeight="1" x14ac:dyDescent="0.2">
      <c r="B30" s="338" t="s">
        <v>100</v>
      </c>
      <c r="C30" s="437" t="s">
        <v>1114</v>
      </c>
      <c r="D30" s="438">
        <v>4550</v>
      </c>
      <c r="E30" s="439">
        <v>4470</v>
      </c>
      <c r="F30" s="440">
        <v>5</v>
      </c>
      <c r="G30" s="439">
        <v>4590</v>
      </c>
      <c r="H30" s="440">
        <v>5.0999999999999996</v>
      </c>
      <c r="I30" s="440">
        <v>5.2</v>
      </c>
      <c r="J30" s="441" t="s">
        <v>27</v>
      </c>
      <c r="M30" s="35"/>
      <c r="N30" s="36"/>
    </row>
    <row r="31" spans="2:14" ht="16.350000000000001" customHeight="1" x14ac:dyDescent="0.2">
      <c r="B31" s="338" t="s">
        <v>101</v>
      </c>
      <c r="C31" s="437" t="s">
        <v>156</v>
      </c>
      <c r="D31" s="438">
        <v>5170</v>
      </c>
      <c r="E31" s="439">
        <v>5240</v>
      </c>
      <c r="F31" s="440">
        <v>4.5</v>
      </c>
      <c r="G31" s="439">
        <v>5140</v>
      </c>
      <c r="H31" s="440">
        <v>4.5999999999999996</v>
      </c>
      <c r="I31" s="440">
        <v>5</v>
      </c>
      <c r="J31" s="441" t="s">
        <v>26</v>
      </c>
      <c r="M31" s="35"/>
      <c r="N31" s="36"/>
    </row>
    <row r="32" spans="2:14" ht="16.350000000000001" customHeight="1" x14ac:dyDescent="0.2">
      <c r="B32" s="338" t="s">
        <v>104</v>
      </c>
      <c r="C32" s="437" t="s">
        <v>1115</v>
      </c>
      <c r="D32" s="438">
        <v>3420</v>
      </c>
      <c r="E32" s="439">
        <v>3450</v>
      </c>
      <c r="F32" s="440">
        <v>4.7</v>
      </c>
      <c r="G32" s="439">
        <v>3420</v>
      </c>
      <c r="H32" s="440">
        <v>4.3999999999999995</v>
      </c>
      <c r="I32" s="440">
        <v>5</v>
      </c>
      <c r="J32" s="441" t="s">
        <v>181</v>
      </c>
      <c r="M32" s="35"/>
      <c r="N32" s="36"/>
    </row>
    <row r="33" spans="2:14" ht="16.350000000000001" customHeight="1" x14ac:dyDescent="0.2">
      <c r="B33" s="338" t="s">
        <v>105</v>
      </c>
      <c r="C33" s="437" t="s">
        <v>2015</v>
      </c>
      <c r="D33" s="438">
        <v>1850</v>
      </c>
      <c r="E33" s="439">
        <v>1870</v>
      </c>
      <c r="F33" s="440">
        <v>4.9000000000000004</v>
      </c>
      <c r="G33" s="439">
        <v>1830</v>
      </c>
      <c r="H33" s="440">
        <v>4.7</v>
      </c>
      <c r="I33" s="440">
        <v>5.0999999999999996</v>
      </c>
      <c r="J33" s="441" t="s">
        <v>28</v>
      </c>
      <c r="M33" s="35"/>
      <c r="N33" s="36"/>
    </row>
    <row r="34" spans="2:14" ht="16.350000000000001" customHeight="1" x14ac:dyDescent="0.2">
      <c r="B34" s="338" t="s">
        <v>106</v>
      </c>
      <c r="C34" s="437" t="s">
        <v>161</v>
      </c>
      <c r="D34" s="438">
        <v>4100</v>
      </c>
      <c r="E34" s="439">
        <v>4040</v>
      </c>
      <c r="F34" s="440">
        <v>4.8</v>
      </c>
      <c r="G34" s="439">
        <v>4130</v>
      </c>
      <c r="H34" s="440">
        <v>5</v>
      </c>
      <c r="I34" s="440">
        <v>5</v>
      </c>
      <c r="J34" s="441" t="s">
        <v>27</v>
      </c>
      <c r="M34" s="35"/>
      <c r="N34" s="36"/>
    </row>
    <row r="35" spans="2:14" ht="16.350000000000001" customHeight="1" x14ac:dyDescent="0.2">
      <c r="B35" s="338" t="s">
        <v>107</v>
      </c>
      <c r="C35" s="437" t="s">
        <v>1549</v>
      </c>
      <c r="D35" s="438">
        <v>8450</v>
      </c>
      <c r="E35" s="439">
        <v>8500</v>
      </c>
      <c r="F35" s="440">
        <v>4.9000000000000004</v>
      </c>
      <c r="G35" s="439">
        <v>8390</v>
      </c>
      <c r="H35" s="440">
        <v>4.7</v>
      </c>
      <c r="I35" s="440">
        <v>5.0999999999999996</v>
      </c>
      <c r="J35" s="441" t="s">
        <v>182</v>
      </c>
      <c r="M35" s="35"/>
      <c r="N35" s="36"/>
    </row>
    <row r="36" spans="2:14" ht="16.350000000000001" customHeight="1" x14ac:dyDescent="0.2">
      <c r="B36" s="338" t="s">
        <v>108</v>
      </c>
      <c r="C36" s="437" t="s">
        <v>2016</v>
      </c>
      <c r="D36" s="438">
        <v>6180</v>
      </c>
      <c r="E36" s="439">
        <v>6260</v>
      </c>
      <c r="F36" s="440">
        <v>4.5</v>
      </c>
      <c r="G36" s="439">
        <v>6100</v>
      </c>
      <c r="H36" s="440">
        <v>4.3</v>
      </c>
      <c r="I36" s="440">
        <v>4.7</v>
      </c>
      <c r="J36" s="441" t="s">
        <v>28</v>
      </c>
      <c r="M36" s="35"/>
      <c r="N36" s="36"/>
    </row>
    <row r="37" spans="2:14" ht="16.350000000000001" customHeight="1" x14ac:dyDescent="0.2">
      <c r="B37" s="338" t="s">
        <v>109</v>
      </c>
      <c r="C37" s="437" t="s">
        <v>2017</v>
      </c>
      <c r="D37" s="438">
        <v>2920</v>
      </c>
      <c r="E37" s="439">
        <v>2770</v>
      </c>
      <c r="F37" s="440">
        <v>5</v>
      </c>
      <c r="G37" s="439">
        <v>2990</v>
      </c>
      <c r="H37" s="440">
        <v>4.8</v>
      </c>
      <c r="I37" s="440">
        <v>5.2</v>
      </c>
      <c r="J37" s="441" t="s">
        <v>27</v>
      </c>
      <c r="M37" s="35"/>
      <c r="N37" s="36"/>
    </row>
    <row r="38" spans="2:14" ht="16.350000000000001" customHeight="1" x14ac:dyDescent="0.2">
      <c r="B38" s="338" t="s">
        <v>961</v>
      </c>
      <c r="C38" s="437" t="s">
        <v>962</v>
      </c>
      <c r="D38" s="438">
        <v>6570</v>
      </c>
      <c r="E38" s="439">
        <v>6690</v>
      </c>
      <c r="F38" s="440">
        <v>3.6999999999999997</v>
      </c>
      <c r="G38" s="439">
        <v>6450</v>
      </c>
      <c r="H38" s="440">
        <v>3.5000000000000004</v>
      </c>
      <c r="I38" s="440">
        <v>3.9</v>
      </c>
      <c r="J38" s="441" t="s">
        <v>28</v>
      </c>
      <c r="M38" s="35"/>
      <c r="N38" s="36"/>
    </row>
    <row r="39" spans="2:14" ht="16.350000000000001" customHeight="1" x14ac:dyDescent="0.2">
      <c r="B39" s="338" t="s">
        <v>964</v>
      </c>
      <c r="C39" s="437" t="s">
        <v>965</v>
      </c>
      <c r="D39" s="438">
        <v>4240</v>
      </c>
      <c r="E39" s="439">
        <v>4310</v>
      </c>
      <c r="F39" s="440">
        <v>3.5999999999999996</v>
      </c>
      <c r="G39" s="439">
        <v>4170</v>
      </c>
      <c r="H39" s="440">
        <v>3.4000000000000004</v>
      </c>
      <c r="I39" s="440">
        <v>3.8</v>
      </c>
      <c r="J39" s="441" t="s">
        <v>28</v>
      </c>
      <c r="M39" s="35"/>
      <c r="N39" s="36"/>
    </row>
    <row r="40" spans="2:14" ht="16.350000000000001" customHeight="1" x14ac:dyDescent="0.2">
      <c r="B40" s="338" t="s">
        <v>966</v>
      </c>
      <c r="C40" s="437" t="s">
        <v>967</v>
      </c>
      <c r="D40" s="438">
        <v>4210</v>
      </c>
      <c r="E40" s="439">
        <v>4270</v>
      </c>
      <c r="F40" s="440">
        <v>3.8</v>
      </c>
      <c r="G40" s="439">
        <v>4150</v>
      </c>
      <c r="H40" s="440">
        <v>3.5999999999999996</v>
      </c>
      <c r="I40" s="440">
        <v>4</v>
      </c>
      <c r="J40" s="441" t="s">
        <v>28</v>
      </c>
      <c r="M40" s="35"/>
      <c r="N40" s="36"/>
    </row>
    <row r="41" spans="2:14" ht="16.350000000000001" customHeight="1" x14ac:dyDescent="0.2">
      <c r="B41" s="338" t="s">
        <v>1444</v>
      </c>
      <c r="C41" s="437" t="s">
        <v>1454</v>
      </c>
      <c r="D41" s="438">
        <v>44500</v>
      </c>
      <c r="E41" s="439">
        <v>43500</v>
      </c>
      <c r="F41" s="440">
        <v>3.8</v>
      </c>
      <c r="G41" s="439">
        <v>44900</v>
      </c>
      <c r="H41" s="440">
        <v>4</v>
      </c>
      <c r="I41" s="440">
        <v>4</v>
      </c>
      <c r="J41" s="441" t="s">
        <v>26</v>
      </c>
      <c r="M41" s="35"/>
      <c r="N41" s="36"/>
    </row>
    <row r="42" spans="2:14" ht="16.350000000000001" customHeight="1" x14ac:dyDescent="0.2">
      <c r="B42" s="338" t="s">
        <v>1445</v>
      </c>
      <c r="C42" s="437" t="s">
        <v>1455</v>
      </c>
      <c r="D42" s="438">
        <v>18300</v>
      </c>
      <c r="E42" s="439">
        <v>17900</v>
      </c>
      <c r="F42" s="440">
        <v>4</v>
      </c>
      <c r="G42" s="439">
        <v>18400</v>
      </c>
      <c r="H42" s="440">
        <v>3.8</v>
      </c>
      <c r="I42" s="440">
        <v>4.2</v>
      </c>
      <c r="J42" s="441" t="s">
        <v>26</v>
      </c>
      <c r="M42" s="35"/>
      <c r="N42" s="36"/>
    </row>
    <row r="43" spans="2:14" ht="16.350000000000001" customHeight="1" x14ac:dyDescent="0.2">
      <c r="B43" s="338" t="s">
        <v>1446</v>
      </c>
      <c r="C43" s="437" t="s">
        <v>1456</v>
      </c>
      <c r="D43" s="438">
        <v>10900</v>
      </c>
      <c r="E43" s="439">
        <v>10900</v>
      </c>
      <c r="F43" s="440">
        <v>3.5999999999999996</v>
      </c>
      <c r="G43" s="439">
        <v>10800</v>
      </c>
      <c r="H43" s="440">
        <v>3.3000000000000003</v>
      </c>
      <c r="I43" s="440">
        <v>3.6999999999999997</v>
      </c>
      <c r="J43" s="441" t="s">
        <v>28</v>
      </c>
      <c r="M43" s="35"/>
      <c r="N43" s="36"/>
    </row>
    <row r="44" spans="2:14" ht="16.350000000000001" customHeight="1" x14ac:dyDescent="0.2">
      <c r="B44" s="338" t="s">
        <v>1447</v>
      </c>
      <c r="C44" s="437" t="s">
        <v>1457</v>
      </c>
      <c r="D44" s="438">
        <v>8330</v>
      </c>
      <c r="E44" s="439">
        <v>8430</v>
      </c>
      <c r="F44" s="440">
        <v>4.1000000000000005</v>
      </c>
      <c r="G44" s="439">
        <v>8290</v>
      </c>
      <c r="H44" s="440">
        <v>4.2</v>
      </c>
      <c r="I44" s="440">
        <v>4.3</v>
      </c>
      <c r="J44" s="441" t="s">
        <v>27</v>
      </c>
      <c r="M44" s="35"/>
      <c r="N44" s="36"/>
    </row>
    <row r="45" spans="2:14" ht="16.350000000000001" customHeight="1" x14ac:dyDescent="0.2">
      <c r="B45" s="338" t="s">
        <v>1448</v>
      </c>
      <c r="C45" s="437" t="s">
        <v>1458</v>
      </c>
      <c r="D45" s="438">
        <v>8140</v>
      </c>
      <c r="E45" s="439">
        <v>7950</v>
      </c>
      <c r="F45" s="440">
        <v>4</v>
      </c>
      <c r="G45" s="439">
        <v>8220</v>
      </c>
      <c r="H45" s="440">
        <v>3.8</v>
      </c>
      <c r="I45" s="440">
        <v>4.2</v>
      </c>
      <c r="J45" s="441" t="s">
        <v>26</v>
      </c>
      <c r="M45" s="35"/>
      <c r="N45" s="36"/>
    </row>
    <row r="46" spans="2:14" ht="16.350000000000001" customHeight="1" x14ac:dyDescent="0.2">
      <c r="B46" s="338" t="s">
        <v>1449</v>
      </c>
      <c r="C46" s="437" t="s">
        <v>1459</v>
      </c>
      <c r="D46" s="438">
        <v>6100</v>
      </c>
      <c r="E46" s="439">
        <v>6180</v>
      </c>
      <c r="F46" s="440">
        <v>4.3</v>
      </c>
      <c r="G46" s="439">
        <v>6020</v>
      </c>
      <c r="H46" s="440">
        <v>4.1000000000000005</v>
      </c>
      <c r="I46" s="440">
        <v>4.5</v>
      </c>
      <c r="J46" s="441" t="s">
        <v>28</v>
      </c>
      <c r="M46" s="35"/>
      <c r="N46" s="36"/>
    </row>
    <row r="47" spans="2:14" ht="16.350000000000001" customHeight="1" x14ac:dyDescent="0.2">
      <c r="B47" s="338" t="s">
        <v>1450</v>
      </c>
      <c r="C47" s="437" t="s">
        <v>1460</v>
      </c>
      <c r="D47" s="438">
        <v>5790</v>
      </c>
      <c r="E47" s="439">
        <v>5760</v>
      </c>
      <c r="F47" s="440">
        <v>4.3</v>
      </c>
      <c r="G47" s="439">
        <v>5800</v>
      </c>
      <c r="H47" s="440">
        <v>4.3999999999999995</v>
      </c>
      <c r="I47" s="440">
        <v>4.5</v>
      </c>
      <c r="J47" s="441" t="s">
        <v>27</v>
      </c>
      <c r="M47" s="35"/>
      <c r="N47" s="36"/>
    </row>
    <row r="48" spans="2:14" ht="16.350000000000001" customHeight="1" x14ac:dyDescent="0.2">
      <c r="B48" s="338" t="s">
        <v>1451</v>
      </c>
      <c r="C48" s="437" t="s">
        <v>1461</v>
      </c>
      <c r="D48" s="438">
        <v>3680</v>
      </c>
      <c r="E48" s="439">
        <v>3730</v>
      </c>
      <c r="F48" s="440">
        <v>4</v>
      </c>
      <c r="G48" s="439">
        <v>3620</v>
      </c>
      <c r="H48" s="440">
        <v>3.8</v>
      </c>
      <c r="I48" s="440">
        <v>4.2</v>
      </c>
      <c r="J48" s="441" t="s">
        <v>28</v>
      </c>
      <c r="M48" s="35"/>
      <c r="N48" s="36"/>
    </row>
    <row r="49" spans="2:14" ht="16.350000000000001" customHeight="1" x14ac:dyDescent="0.2">
      <c r="B49" s="338" t="s">
        <v>1452</v>
      </c>
      <c r="C49" s="437" t="s">
        <v>1462</v>
      </c>
      <c r="D49" s="438">
        <v>1870</v>
      </c>
      <c r="E49" s="439">
        <v>1960</v>
      </c>
      <c r="F49" s="440">
        <v>3.9</v>
      </c>
      <c r="G49" s="439">
        <v>1830</v>
      </c>
      <c r="H49" s="440">
        <v>4</v>
      </c>
      <c r="I49" s="440">
        <v>4.1000000000000005</v>
      </c>
      <c r="J49" s="441" t="s">
        <v>27</v>
      </c>
      <c r="M49" s="35"/>
      <c r="N49" s="36"/>
    </row>
    <row r="50" spans="2:14" ht="16.350000000000001" customHeight="1" x14ac:dyDescent="0.2">
      <c r="B50" s="338" t="s">
        <v>1453</v>
      </c>
      <c r="C50" s="437" t="s">
        <v>1463</v>
      </c>
      <c r="D50" s="438">
        <v>1850</v>
      </c>
      <c r="E50" s="439">
        <v>1860</v>
      </c>
      <c r="F50" s="440">
        <v>4.8</v>
      </c>
      <c r="G50" s="439">
        <v>1850</v>
      </c>
      <c r="H50" s="440">
        <v>5</v>
      </c>
      <c r="I50" s="440">
        <v>5</v>
      </c>
      <c r="J50" s="441" t="s">
        <v>27</v>
      </c>
      <c r="M50" s="35"/>
      <c r="N50" s="36"/>
    </row>
    <row r="51" spans="2:14" ht="16.350000000000001" customHeight="1" x14ac:dyDescent="0.2">
      <c r="B51" s="338" t="s">
        <v>111</v>
      </c>
      <c r="C51" s="437" t="s">
        <v>166</v>
      </c>
      <c r="D51" s="438">
        <v>6950</v>
      </c>
      <c r="E51" s="439">
        <v>7010</v>
      </c>
      <c r="F51" s="440">
        <v>5</v>
      </c>
      <c r="G51" s="439">
        <v>6880</v>
      </c>
      <c r="H51" s="440">
        <v>4.8</v>
      </c>
      <c r="I51" s="440">
        <v>5.2</v>
      </c>
      <c r="J51" s="441" t="s">
        <v>28</v>
      </c>
      <c r="M51" s="35"/>
      <c r="N51" s="36"/>
    </row>
    <row r="52" spans="2:14" ht="16.350000000000001" customHeight="1" x14ac:dyDescent="0.2">
      <c r="B52" s="338" t="s">
        <v>112</v>
      </c>
      <c r="C52" s="437" t="s">
        <v>1116</v>
      </c>
      <c r="D52" s="438">
        <v>4260</v>
      </c>
      <c r="E52" s="439">
        <v>4290</v>
      </c>
      <c r="F52" s="440">
        <v>5.0999999999999996</v>
      </c>
      <c r="G52" s="439">
        <v>4220</v>
      </c>
      <c r="H52" s="440">
        <v>4.9000000000000004</v>
      </c>
      <c r="I52" s="440">
        <v>5.3</v>
      </c>
      <c r="J52" s="441" t="s">
        <v>28</v>
      </c>
      <c r="M52" s="35"/>
      <c r="N52" s="36"/>
    </row>
    <row r="53" spans="2:14" ht="16.350000000000001" customHeight="1" x14ac:dyDescent="0.2">
      <c r="B53" s="338" t="s">
        <v>114</v>
      </c>
      <c r="C53" s="437" t="s">
        <v>2018</v>
      </c>
      <c r="D53" s="438">
        <v>2120</v>
      </c>
      <c r="E53" s="439">
        <v>2130</v>
      </c>
      <c r="F53" s="440">
        <v>5.4</v>
      </c>
      <c r="G53" s="439">
        <v>2100</v>
      </c>
      <c r="H53" s="440">
        <v>5.2</v>
      </c>
      <c r="I53" s="440">
        <v>5.6000000000000005</v>
      </c>
      <c r="J53" s="441" t="s">
        <v>183</v>
      </c>
      <c r="M53" s="35"/>
      <c r="N53" s="36"/>
    </row>
    <row r="54" spans="2:14" ht="16.350000000000001" customHeight="1" x14ac:dyDescent="0.2">
      <c r="B54" s="338" t="s">
        <v>115</v>
      </c>
      <c r="C54" s="437" t="s">
        <v>170</v>
      </c>
      <c r="D54" s="438">
        <v>2210</v>
      </c>
      <c r="E54" s="439">
        <v>2070</v>
      </c>
      <c r="F54" s="440">
        <v>5.7</v>
      </c>
      <c r="G54" s="439">
        <v>2270</v>
      </c>
      <c r="H54" s="440">
        <v>5.7</v>
      </c>
      <c r="I54" s="440">
        <v>5.8999999999999995</v>
      </c>
      <c r="J54" s="441" t="s">
        <v>27</v>
      </c>
      <c r="M54" s="35"/>
      <c r="N54" s="36"/>
    </row>
    <row r="55" spans="2:14" ht="16.350000000000001" customHeight="1" x14ac:dyDescent="0.2">
      <c r="B55" s="338" t="s">
        <v>116</v>
      </c>
      <c r="C55" s="437" t="s">
        <v>1574</v>
      </c>
      <c r="D55" s="438">
        <v>2190</v>
      </c>
      <c r="E55" s="439">
        <v>2220</v>
      </c>
      <c r="F55" s="440">
        <v>4.7</v>
      </c>
      <c r="G55" s="439">
        <v>2160</v>
      </c>
      <c r="H55" s="440">
        <v>4.5</v>
      </c>
      <c r="I55" s="440">
        <v>4.9000000000000004</v>
      </c>
      <c r="J55" s="441" t="s">
        <v>28</v>
      </c>
      <c r="M55" s="35"/>
      <c r="N55" s="36"/>
    </row>
    <row r="56" spans="2:14" ht="16.350000000000001" customHeight="1" x14ac:dyDescent="0.2">
      <c r="B56" s="338" t="s">
        <v>117</v>
      </c>
      <c r="C56" s="437" t="s">
        <v>2019</v>
      </c>
      <c r="D56" s="438">
        <v>2110</v>
      </c>
      <c r="E56" s="439">
        <v>2130</v>
      </c>
      <c r="F56" s="440">
        <v>5.0999999999999996</v>
      </c>
      <c r="G56" s="439">
        <v>2080</v>
      </c>
      <c r="H56" s="440">
        <v>4.9000000000000004</v>
      </c>
      <c r="I56" s="440">
        <v>5.3</v>
      </c>
      <c r="J56" s="441" t="s">
        <v>182</v>
      </c>
      <c r="M56" s="35"/>
      <c r="N56" s="36"/>
    </row>
    <row r="57" spans="2:14" ht="16.350000000000001" customHeight="1" x14ac:dyDescent="0.2">
      <c r="B57" s="338" t="s">
        <v>118</v>
      </c>
      <c r="C57" s="437" t="s">
        <v>173</v>
      </c>
      <c r="D57" s="438">
        <v>18500</v>
      </c>
      <c r="E57" s="439">
        <v>18300</v>
      </c>
      <c r="F57" s="440">
        <v>5.0999999999999996</v>
      </c>
      <c r="G57" s="439">
        <v>18600</v>
      </c>
      <c r="H57" s="440">
        <v>4.7</v>
      </c>
      <c r="I57" s="440">
        <v>5.0999999999999996</v>
      </c>
      <c r="J57" s="441" t="s">
        <v>28</v>
      </c>
      <c r="M57" s="35"/>
      <c r="N57" s="36"/>
    </row>
    <row r="58" spans="2:14" ht="16.350000000000001" customHeight="1" x14ac:dyDescent="0.2">
      <c r="B58" s="338" t="s">
        <v>119</v>
      </c>
      <c r="C58" s="437" t="s">
        <v>174</v>
      </c>
      <c r="D58" s="438">
        <v>12100</v>
      </c>
      <c r="E58" s="439">
        <v>12200</v>
      </c>
      <c r="F58" s="440">
        <v>4.7</v>
      </c>
      <c r="G58" s="439">
        <v>12000</v>
      </c>
      <c r="H58" s="440">
        <v>4.5</v>
      </c>
      <c r="I58" s="440">
        <v>4.9000000000000004</v>
      </c>
      <c r="J58" s="441" t="s">
        <v>182</v>
      </c>
      <c r="M58" s="35"/>
      <c r="N58" s="36"/>
    </row>
    <row r="59" spans="2:14" ht="16.350000000000001" customHeight="1" x14ac:dyDescent="0.2">
      <c r="B59" s="338" t="s">
        <v>120</v>
      </c>
      <c r="C59" s="437" t="s">
        <v>175</v>
      </c>
      <c r="D59" s="438">
        <v>6150</v>
      </c>
      <c r="E59" s="439">
        <v>6410</v>
      </c>
      <c r="F59" s="440">
        <v>4.8</v>
      </c>
      <c r="G59" s="439">
        <v>6040</v>
      </c>
      <c r="H59" s="440">
        <v>5</v>
      </c>
      <c r="I59" s="440">
        <v>5</v>
      </c>
      <c r="J59" s="441" t="s">
        <v>27</v>
      </c>
      <c r="M59" s="35"/>
      <c r="N59" s="36"/>
    </row>
    <row r="60" spans="2:14" ht="16.350000000000001" customHeight="1" x14ac:dyDescent="0.2">
      <c r="B60" s="338" t="s">
        <v>121</v>
      </c>
      <c r="C60" s="437" t="s">
        <v>176</v>
      </c>
      <c r="D60" s="438">
        <v>3610</v>
      </c>
      <c r="E60" s="439">
        <v>3610</v>
      </c>
      <c r="F60" s="440">
        <v>4.3</v>
      </c>
      <c r="G60" s="439">
        <v>3610</v>
      </c>
      <c r="H60" s="440">
        <v>4.1000000000000005</v>
      </c>
      <c r="I60" s="440">
        <v>4.5</v>
      </c>
      <c r="J60" s="441" t="s">
        <v>26</v>
      </c>
      <c r="M60" s="35"/>
      <c r="N60" s="36"/>
    </row>
    <row r="61" spans="2:14" ht="16.350000000000001" customHeight="1" x14ac:dyDescent="0.2">
      <c r="B61" s="338" t="s">
        <v>122</v>
      </c>
      <c r="C61" s="437" t="s">
        <v>177</v>
      </c>
      <c r="D61" s="438">
        <v>4010</v>
      </c>
      <c r="E61" s="439">
        <v>4040</v>
      </c>
      <c r="F61" s="440">
        <v>4.7</v>
      </c>
      <c r="G61" s="439">
        <v>4000</v>
      </c>
      <c r="H61" s="440">
        <v>4.9000000000000004</v>
      </c>
      <c r="I61" s="440">
        <v>4.9000000000000004</v>
      </c>
      <c r="J61" s="441" t="s">
        <v>27</v>
      </c>
      <c r="M61" s="35"/>
      <c r="N61" s="36"/>
    </row>
    <row r="62" spans="2:14" ht="16.350000000000001" customHeight="1" x14ac:dyDescent="0.2">
      <c r="B62" s="338" t="s">
        <v>123</v>
      </c>
      <c r="C62" s="437" t="s">
        <v>178</v>
      </c>
      <c r="D62" s="438">
        <v>2510</v>
      </c>
      <c r="E62" s="439">
        <v>2500</v>
      </c>
      <c r="F62" s="440">
        <v>5.8999999999999995</v>
      </c>
      <c r="G62" s="439">
        <v>2520</v>
      </c>
      <c r="H62" s="440">
        <v>6.1</v>
      </c>
      <c r="I62" s="440">
        <v>6.1</v>
      </c>
      <c r="J62" s="441" t="s">
        <v>27</v>
      </c>
      <c r="M62" s="35"/>
      <c r="N62" s="36"/>
    </row>
    <row r="63" spans="2:14" ht="16.350000000000001" customHeight="1" x14ac:dyDescent="0.2">
      <c r="B63" s="338" t="s">
        <v>124</v>
      </c>
      <c r="C63" s="437" t="s">
        <v>1588</v>
      </c>
      <c r="D63" s="438">
        <v>4390</v>
      </c>
      <c r="E63" s="439">
        <v>4420</v>
      </c>
      <c r="F63" s="440">
        <v>5</v>
      </c>
      <c r="G63" s="439">
        <v>4350</v>
      </c>
      <c r="H63" s="440">
        <v>4.8</v>
      </c>
      <c r="I63" s="440">
        <v>5.2</v>
      </c>
      <c r="J63" s="441" t="s">
        <v>28</v>
      </c>
      <c r="M63" s="35"/>
      <c r="N63" s="36"/>
    </row>
    <row r="64" spans="2:14" ht="16.350000000000001" customHeight="1" thickBot="1" x14ac:dyDescent="0.25">
      <c r="B64" s="345" t="s">
        <v>125</v>
      </c>
      <c r="C64" s="598" t="s">
        <v>2020</v>
      </c>
      <c r="D64" s="599">
        <v>2270</v>
      </c>
      <c r="E64" s="600">
        <v>2290</v>
      </c>
      <c r="F64" s="601">
        <v>5</v>
      </c>
      <c r="G64" s="600">
        <v>2240</v>
      </c>
      <c r="H64" s="601">
        <v>4.8</v>
      </c>
      <c r="I64" s="601">
        <v>5.2</v>
      </c>
      <c r="J64" s="602" t="s">
        <v>28</v>
      </c>
      <c r="M64" s="35"/>
      <c r="N64" s="36"/>
    </row>
    <row r="65" spans="2:14" ht="16.350000000000001" customHeight="1" thickTop="1" x14ac:dyDescent="0.2">
      <c r="B65" s="346" t="s">
        <v>184</v>
      </c>
      <c r="C65" s="425" t="s">
        <v>2021</v>
      </c>
      <c r="D65" s="348">
        <v>17500</v>
      </c>
      <c r="E65" s="348">
        <v>17100</v>
      </c>
      <c r="F65" s="426">
        <v>5</v>
      </c>
      <c r="G65" s="348">
        <v>17700</v>
      </c>
      <c r="H65" s="427">
        <v>4.8</v>
      </c>
      <c r="I65" s="426">
        <v>5.2</v>
      </c>
      <c r="J65" s="425" t="s">
        <v>26</v>
      </c>
      <c r="M65" s="35"/>
      <c r="N65" s="36"/>
    </row>
    <row r="66" spans="2:14" ht="16.350000000000001" customHeight="1" x14ac:dyDescent="0.2">
      <c r="B66" s="346" t="s">
        <v>185</v>
      </c>
      <c r="C66" s="437" t="s">
        <v>1118</v>
      </c>
      <c r="D66" s="348">
        <v>16000</v>
      </c>
      <c r="E66" s="724">
        <v>16200</v>
      </c>
      <c r="F66" s="435">
        <v>5.0999999999999996</v>
      </c>
      <c r="G66" s="724">
        <v>15900</v>
      </c>
      <c r="H66" s="435">
        <v>5.0999999999999996</v>
      </c>
      <c r="I66" s="435">
        <v>5.3</v>
      </c>
      <c r="J66" s="437" t="s">
        <v>27</v>
      </c>
      <c r="M66" s="35"/>
      <c r="N66" s="36"/>
    </row>
    <row r="67" spans="2:14" ht="16.350000000000001" customHeight="1" x14ac:dyDescent="0.2">
      <c r="B67" s="346" t="s">
        <v>186</v>
      </c>
      <c r="C67" s="425" t="s">
        <v>2022</v>
      </c>
      <c r="D67" s="348">
        <v>10900</v>
      </c>
      <c r="E67" s="348">
        <v>11000</v>
      </c>
      <c r="F67" s="426">
        <v>4</v>
      </c>
      <c r="G67" s="348">
        <v>10700</v>
      </c>
      <c r="H67" s="427">
        <v>3.8</v>
      </c>
      <c r="I67" s="426">
        <v>4.2</v>
      </c>
      <c r="J67" s="425" t="s">
        <v>182</v>
      </c>
      <c r="M67" s="35"/>
      <c r="N67" s="36"/>
    </row>
    <row r="68" spans="2:14" ht="16.350000000000001" customHeight="1" x14ac:dyDescent="0.2">
      <c r="B68" s="346" t="s">
        <v>187</v>
      </c>
      <c r="C68" s="437" t="s">
        <v>1119</v>
      </c>
      <c r="D68" s="348">
        <v>7640</v>
      </c>
      <c r="E68" s="724">
        <v>7720</v>
      </c>
      <c r="F68" s="435">
        <v>4.4000000000000004</v>
      </c>
      <c r="G68" s="724">
        <v>7600</v>
      </c>
      <c r="H68" s="435">
        <v>4.4000000000000004</v>
      </c>
      <c r="I68" s="435">
        <v>4.5999999999999996</v>
      </c>
      <c r="J68" s="437" t="s">
        <v>27</v>
      </c>
      <c r="M68" s="35"/>
      <c r="N68" s="36"/>
    </row>
    <row r="69" spans="2:14" ht="16.350000000000001" customHeight="1" x14ac:dyDescent="0.2">
      <c r="B69" s="346" t="s">
        <v>188</v>
      </c>
      <c r="C69" s="425" t="s">
        <v>227</v>
      </c>
      <c r="D69" s="348">
        <v>4770</v>
      </c>
      <c r="E69" s="348">
        <v>4690</v>
      </c>
      <c r="F69" s="426">
        <v>3.9</v>
      </c>
      <c r="G69" s="348">
        <v>4800</v>
      </c>
      <c r="H69" s="427">
        <v>3.7</v>
      </c>
      <c r="I69" s="426">
        <v>4.0999999999999996</v>
      </c>
      <c r="J69" s="425" t="s">
        <v>26</v>
      </c>
      <c r="M69" s="35"/>
      <c r="N69" s="36"/>
    </row>
    <row r="70" spans="2:14" ht="16.350000000000001" customHeight="1" x14ac:dyDescent="0.2">
      <c r="B70" s="346" t="s">
        <v>189</v>
      </c>
      <c r="C70" s="437" t="s">
        <v>1120</v>
      </c>
      <c r="D70" s="348">
        <v>4470</v>
      </c>
      <c r="E70" s="724">
        <v>4430</v>
      </c>
      <c r="F70" s="435">
        <v>4.2</v>
      </c>
      <c r="G70" s="724">
        <v>4490</v>
      </c>
      <c r="H70" s="435">
        <v>4</v>
      </c>
      <c r="I70" s="435">
        <v>4.4000000000000004</v>
      </c>
      <c r="J70" s="437" t="s">
        <v>26</v>
      </c>
      <c r="M70" s="35"/>
      <c r="N70" s="36"/>
    </row>
    <row r="71" spans="2:14" ht="16.350000000000001" customHeight="1" x14ac:dyDescent="0.2">
      <c r="B71" s="346" t="s">
        <v>190</v>
      </c>
      <c r="C71" s="425" t="s">
        <v>229</v>
      </c>
      <c r="D71" s="348">
        <v>4320</v>
      </c>
      <c r="E71" s="348">
        <v>4350</v>
      </c>
      <c r="F71" s="426">
        <v>4.9000000000000004</v>
      </c>
      <c r="G71" s="348">
        <v>4280</v>
      </c>
      <c r="H71" s="427">
        <v>4.3</v>
      </c>
      <c r="I71" s="426">
        <v>4.7</v>
      </c>
      <c r="J71" s="425" t="s">
        <v>28</v>
      </c>
      <c r="M71" s="35"/>
      <c r="N71" s="36"/>
    </row>
    <row r="72" spans="2:14" ht="16.350000000000001" customHeight="1" x14ac:dyDescent="0.2">
      <c r="B72" s="346" t="s">
        <v>191</v>
      </c>
      <c r="C72" s="437" t="s">
        <v>1121</v>
      </c>
      <c r="D72" s="348">
        <v>3670</v>
      </c>
      <c r="E72" s="724">
        <v>3720</v>
      </c>
      <c r="F72" s="435">
        <v>5.0999999999999996</v>
      </c>
      <c r="G72" s="724">
        <v>3610</v>
      </c>
      <c r="H72" s="435">
        <v>4.9000000000000004</v>
      </c>
      <c r="I72" s="435">
        <v>5.4</v>
      </c>
      <c r="J72" s="437" t="s">
        <v>28</v>
      </c>
      <c r="M72" s="35"/>
      <c r="N72" s="36"/>
    </row>
    <row r="73" spans="2:14" ht="16.350000000000001" customHeight="1" x14ac:dyDescent="0.2">
      <c r="B73" s="346" t="s">
        <v>192</v>
      </c>
      <c r="C73" s="425" t="s">
        <v>231</v>
      </c>
      <c r="D73" s="348">
        <v>3340</v>
      </c>
      <c r="E73" s="348">
        <v>3350</v>
      </c>
      <c r="F73" s="426">
        <v>5.2</v>
      </c>
      <c r="G73" s="348">
        <v>3340</v>
      </c>
      <c r="H73" s="427">
        <v>5</v>
      </c>
      <c r="I73" s="426">
        <v>5.4</v>
      </c>
      <c r="J73" s="425" t="s">
        <v>26</v>
      </c>
      <c r="M73" s="35"/>
      <c r="N73" s="36"/>
    </row>
    <row r="74" spans="2:14" ht="16.350000000000001" customHeight="1" x14ac:dyDescent="0.2">
      <c r="B74" s="346" t="s">
        <v>193</v>
      </c>
      <c r="C74" s="437" t="s">
        <v>1122</v>
      </c>
      <c r="D74" s="348">
        <v>3090</v>
      </c>
      <c r="E74" s="724">
        <v>3110</v>
      </c>
      <c r="F74" s="435">
        <v>5.4</v>
      </c>
      <c r="G74" s="724">
        <v>3070</v>
      </c>
      <c r="H74" s="435">
        <v>5.0999999999999996</v>
      </c>
      <c r="I74" s="435">
        <v>5.6</v>
      </c>
      <c r="J74" s="437" t="s">
        <v>28</v>
      </c>
      <c r="M74" s="35"/>
      <c r="N74" s="36"/>
    </row>
    <row r="75" spans="2:14" ht="16.350000000000001" customHeight="1" x14ac:dyDescent="0.2">
      <c r="B75" s="346" t="s">
        <v>194</v>
      </c>
      <c r="C75" s="425" t="s">
        <v>233</v>
      </c>
      <c r="D75" s="348">
        <v>2610</v>
      </c>
      <c r="E75" s="348">
        <v>2620</v>
      </c>
      <c r="F75" s="426">
        <v>4.5</v>
      </c>
      <c r="G75" s="348">
        <v>2610</v>
      </c>
      <c r="H75" s="427">
        <v>4.3</v>
      </c>
      <c r="I75" s="426">
        <v>4.7</v>
      </c>
      <c r="J75" s="425" t="s">
        <v>26</v>
      </c>
      <c r="M75" s="35"/>
      <c r="N75" s="36"/>
    </row>
    <row r="76" spans="2:14" ht="16.350000000000001" customHeight="1" x14ac:dyDescent="0.2">
      <c r="B76" s="346" t="s">
        <v>195</v>
      </c>
      <c r="C76" s="437" t="s">
        <v>1123</v>
      </c>
      <c r="D76" s="348">
        <v>2020</v>
      </c>
      <c r="E76" s="724">
        <v>2030</v>
      </c>
      <c r="F76" s="435">
        <v>5.3</v>
      </c>
      <c r="G76" s="724">
        <v>2000</v>
      </c>
      <c r="H76" s="435">
        <v>4.9000000000000004</v>
      </c>
      <c r="I76" s="435">
        <v>5.6</v>
      </c>
      <c r="J76" s="437" t="s">
        <v>28</v>
      </c>
      <c r="M76" s="35"/>
      <c r="N76" s="36"/>
    </row>
    <row r="77" spans="2:14" ht="16.350000000000001" customHeight="1" x14ac:dyDescent="0.2">
      <c r="B77" s="346" t="s">
        <v>196</v>
      </c>
      <c r="C77" s="425" t="s">
        <v>235</v>
      </c>
      <c r="D77" s="348">
        <v>1840</v>
      </c>
      <c r="E77" s="348">
        <v>1850</v>
      </c>
      <c r="F77" s="426">
        <v>5.3</v>
      </c>
      <c r="G77" s="348">
        <v>1820</v>
      </c>
      <c r="H77" s="427">
        <v>5.0999999999999996</v>
      </c>
      <c r="I77" s="426">
        <v>5.5</v>
      </c>
      <c r="J77" s="425" t="s">
        <v>28</v>
      </c>
      <c r="M77" s="35"/>
      <c r="N77" s="36"/>
    </row>
    <row r="78" spans="2:14" ht="16.350000000000001" customHeight="1" x14ac:dyDescent="0.2">
      <c r="B78" s="346" t="s">
        <v>197</v>
      </c>
      <c r="C78" s="437" t="s">
        <v>1124</v>
      </c>
      <c r="D78" s="348">
        <v>1360</v>
      </c>
      <c r="E78" s="724">
        <v>1370</v>
      </c>
      <c r="F78" s="435">
        <v>5.8</v>
      </c>
      <c r="G78" s="724">
        <v>1350</v>
      </c>
      <c r="H78" s="435">
        <v>5.6</v>
      </c>
      <c r="I78" s="435">
        <v>6</v>
      </c>
      <c r="J78" s="437" t="s">
        <v>28</v>
      </c>
      <c r="M78" s="35"/>
      <c r="N78" s="36"/>
    </row>
    <row r="79" spans="2:14" ht="16.350000000000001" customHeight="1" x14ac:dyDescent="0.2">
      <c r="B79" s="346" t="s">
        <v>198</v>
      </c>
      <c r="C79" s="425" t="s">
        <v>237</v>
      </c>
      <c r="D79" s="348">
        <v>3110</v>
      </c>
      <c r="E79" s="348" t="s">
        <v>598</v>
      </c>
      <c r="F79" s="426" t="s">
        <v>262</v>
      </c>
      <c r="G79" s="348">
        <v>3110</v>
      </c>
      <c r="H79" s="427">
        <v>5.3</v>
      </c>
      <c r="I79" s="426" t="s">
        <v>262</v>
      </c>
      <c r="J79" s="425" t="s">
        <v>1126</v>
      </c>
      <c r="M79" s="35"/>
      <c r="N79" s="36"/>
    </row>
    <row r="80" spans="2:14" ht="15.9" customHeight="1" x14ac:dyDescent="0.2">
      <c r="B80" s="346" t="s">
        <v>199</v>
      </c>
      <c r="C80" s="437" t="s">
        <v>1127</v>
      </c>
      <c r="D80" s="348">
        <v>1780</v>
      </c>
      <c r="E80" s="724" t="s">
        <v>262</v>
      </c>
      <c r="F80" s="435" t="s">
        <v>262</v>
      </c>
      <c r="G80" s="724">
        <v>1780</v>
      </c>
      <c r="H80" s="435">
        <v>5.2</v>
      </c>
      <c r="I80" s="435" t="s">
        <v>262</v>
      </c>
      <c r="J80" s="437" t="s">
        <v>604</v>
      </c>
      <c r="M80" s="35"/>
      <c r="N80" s="36"/>
    </row>
    <row r="81" spans="2:14" ht="16.350000000000001" customHeight="1" x14ac:dyDescent="0.2">
      <c r="B81" s="346" t="s">
        <v>200</v>
      </c>
      <c r="C81" s="425" t="s">
        <v>239</v>
      </c>
      <c r="D81" s="348">
        <v>1690</v>
      </c>
      <c r="E81" s="724" t="s">
        <v>262</v>
      </c>
      <c r="F81" s="426" t="s">
        <v>262</v>
      </c>
      <c r="G81" s="348">
        <v>1690</v>
      </c>
      <c r="H81" s="427">
        <v>5</v>
      </c>
      <c r="I81" s="426" t="s">
        <v>262</v>
      </c>
      <c r="J81" s="425" t="s">
        <v>605</v>
      </c>
      <c r="M81" s="35"/>
      <c r="N81" s="36"/>
    </row>
    <row r="82" spans="2:14" ht="16.350000000000001" customHeight="1" x14ac:dyDescent="0.2">
      <c r="B82" s="346" t="s">
        <v>201</v>
      </c>
      <c r="C82" s="437" t="s">
        <v>1129</v>
      </c>
      <c r="D82" s="348">
        <v>1390</v>
      </c>
      <c r="E82" s="724" t="s">
        <v>262</v>
      </c>
      <c r="F82" s="435" t="s">
        <v>262</v>
      </c>
      <c r="G82" s="724">
        <v>1390</v>
      </c>
      <c r="H82" s="435">
        <v>5.5</v>
      </c>
      <c r="I82" s="435" t="s">
        <v>262</v>
      </c>
      <c r="J82" s="437" t="s">
        <v>1130</v>
      </c>
      <c r="M82" s="35"/>
      <c r="N82" s="36"/>
    </row>
    <row r="83" spans="2:14" ht="16.350000000000001" customHeight="1" x14ac:dyDescent="0.2">
      <c r="B83" s="346" t="s">
        <v>202</v>
      </c>
      <c r="C83" s="425" t="s">
        <v>241</v>
      </c>
      <c r="D83" s="348">
        <v>1160</v>
      </c>
      <c r="E83" s="348" t="s">
        <v>262</v>
      </c>
      <c r="F83" s="426" t="s">
        <v>262</v>
      </c>
      <c r="G83" s="348">
        <v>1160</v>
      </c>
      <c r="H83" s="427">
        <v>6.4</v>
      </c>
      <c r="I83" s="426" t="s">
        <v>262</v>
      </c>
      <c r="J83" s="425" t="s">
        <v>607</v>
      </c>
      <c r="M83" s="35"/>
      <c r="N83" s="36"/>
    </row>
    <row r="84" spans="2:14" ht="16.350000000000001" customHeight="1" x14ac:dyDescent="0.2">
      <c r="B84" s="346" t="s">
        <v>203</v>
      </c>
      <c r="C84" s="437" t="s">
        <v>1131</v>
      </c>
      <c r="D84" s="348">
        <v>887</v>
      </c>
      <c r="E84" s="724" t="s">
        <v>262</v>
      </c>
      <c r="F84" s="435" t="s">
        <v>262</v>
      </c>
      <c r="G84" s="724">
        <v>887</v>
      </c>
      <c r="H84" s="435">
        <v>5.0999999999999996</v>
      </c>
      <c r="I84" s="435" t="s">
        <v>262</v>
      </c>
      <c r="J84" s="437" t="s">
        <v>604</v>
      </c>
      <c r="M84" s="35"/>
      <c r="N84" s="36"/>
    </row>
    <row r="85" spans="2:14" ht="16.350000000000001" customHeight="1" x14ac:dyDescent="0.2">
      <c r="B85" s="346" t="s">
        <v>204</v>
      </c>
      <c r="C85" s="425" t="s">
        <v>243</v>
      </c>
      <c r="D85" s="348">
        <v>885</v>
      </c>
      <c r="E85" s="426" t="s">
        <v>262</v>
      </c>
      <c r="F85" s="426" t="s">
        <v>262</v>
      </c>
      <c r="G85" s="348">
        <v>885</v>
      </c>
      <c r="H85" s="427">
        <v>5.3</v>
      </c>
      <c r="I85" s="426" t="s">
        <v>262</v>
      </c>
      <c r="J85" s="425" t="s">
        <v>1126</v>
      </c>
      <c r="M85" s="35"/>
      <c r="N85" s="36"/>
    </row>
    <row r="86" spans="2:14" ht="16.350000000000001" customHeight="1" x14ac:dyDescent="0.2">
      <c r="B86" s="346" t="s">
        <v>205</v>
      </c>
      <c r="C86" s="437" t="s">
        <v>1132</v>
      </c>
      <c r="D86" s="348">
        <v>879</v>
      </c>
      <c r="E86" s="724" t="s">
        <v>262</v>
      </c>
      <c r="F86" s="435" t="s">
        <v>262</v>
      </c>
      <c r="G86" s="724">
        <v>879</v>
      </c>
      <c r="H86" s="435">
        <v>6.3</v>
      </c>
      <c r="I86" s="435" t="s">
        <v>262</v>
      </c>
      <c r="J86" s="437" t="s">
        <v>1130</v>
      </c>
      <c r="M86" s="35"/>
      <c r="N86" s="36"/>
    </row>
    <row r="87" spans="2:14" ht="16.350000000000001" customHeight="1" x14ac:dyDescent="0.2">
      <c r="B87" s="346" t="s">
        <v>206</v>
      </c>
      <c r="C87" s="425" t="s">
        <v>1499</v>
      </c>
      <c r="D87" s="348">
        <v>866</v>
      </c>
      <c r="E87" s="348" t="s">
        <v>262</v>
      </c>
      <c r="F87" s="426" t="s">
        <v>262</v>
      </c>
      <c r="G87" s="348">
        <v>866</v>
      </c>
      <c r="H87" s="427">
        <v>5.4</v>
      </c>
      <c r="I87" s="426" t="s">
        <v>262</v>
      </c>
      <c r="J87" s="425" t="s">
        <v>1126</v>
      </c>
      <c r="M87" s="35"/>
      <c r="N87" s="36"/>
    </row>
    <row r="88" spans="2:14" ht="16.350000000000001" customHeight="1" x14ac:dyDescent="0.2">
      <c r="B88" s="346" t="s">
        <v>207</v>
      </c>
      <c r="C88" s="437" t="s">
        <v>1133</v>
      </c>
      <c r="D88" s="348">
        <v>807</v>
      </c>
      <c r="E88" s="724" t="s">
        <v>262</v>
      </c>
      <c r="F88" s="435" t="s">
        <v>262</v>
      </c>
      <c r="G88" s="724">
        <v>807</v>
      </c>
      <c r="H88" s="435">
        <v>4.7</v>
      </c>
      <c r="I88" s="435" t="s">
        <v>262</v>
      </c>
      <c r="J88" s="437" t="s">
        <v>609</v>
      </c>
      <c r="M88" s="35"/>
      <c r="N88" s="36"/>
    </row>
    <row r="89" spans="2:14" ht="16.350000000000001" customHeight="1" x14ac:dyDescent="0.2">
      <c r="B89" s="346" t="s">
        <v>208</v>
      </c>
      <c r="C89" s="425" t="s">
        <v>2023</v>
      </c>
      <c r="D89" s="348">
        <v>664</v>
      </c>
      <c r="E89" s="426" t="s">
        <v>262</v>
      </c>
      <c r="F89" s="426" t="s">
        <v>262</v>
      </c>
      <c r="G89" s="348">
        <v>664</v>
      </c>
      <c r="H89" s="427">
        <v>5.5</v>
      </c>
      <c r="I89" s="426" t="s">
        <v>262</v>
      </c>
      <c r="J89" s="425" t="s">
        <v>1126</v>
      </c>
      <c r="M89" s="35"/>
      <c r="N89" s="36"/>
    </row>
    <row r="90" spans="2:14" ht="16.350000000000001" customHeight="1" x14ac:dyDescent="0.2">
      <c r="B90" s="346" t="s">
        <v>209</v>
      </c>
      <c r="C90" s="437" t="s">
        <v>1134</v>
      </c>
      <c r="D90" s="348">
        <v>502</v>
      </c>
      <c r="E90" s="724" t="s">
        <v>262</v>
      </c>
      <c r="F90" s="435" t="s">
        <v>262</v>
      </c>
      <c r="G90" s="724">
        <v>502</v>
      </c>
      <c r="H90" s="435">
        <v>7.9</v>
      </c>
      <c r="I90" s="435" t="s">
        <v>262</v>
      </c>
      <c r="J90" s="437" t="s">
        <v>609</v>
      </c>
      <c r="M90" s="35"/>
      <c r="N90" s="36"/>
    </row>
    <row r="91" spans="2:14" ht="16.350000000000001" customHeight="1" x14ac:dyDescent="0.2">
      <c r="B91" s="346" t="s">
        <v>210</v>
      </c>
      <c r="C91" s="425" t="s">
        <v>1500</v>
      </c>
      <c r="D91" s="348">
        <v>383</v>
      </c>
      <c r="E91" s="348" t="s">
        <v>262</v>
      </c>
      <c r="F91" s="426" t="s">
        <v>262</v>
      </c>
      <c r="G91" s="348">
        <v>383</v>
      </c>
      <c r="H91" s="427">
        <v>6</v>
      </c>
      <c r="I91" s="426" t="s">
        <v>262</v>
      </c>
      <c r="J91" s="425" t="s">
        <v>1126</v>
      </c>
      <c r="M91" s="35"/>
      <c r="N91" s="36"/>
    </row>
    <row r="92" spans="2:14" ht="16.350000000000001" customHeight="1" x14ac:dyDescent="0.2">
      <c r="B92" s="346" t="s">
        <v>211</v>
      </c>
      <c r="C92" s="437" t="s">
        <v>1135</v>
      </c>
      <c r="D92" s="348">
        <v>371</v>
      </c>
      <c r="E92" s="724" t="s">
        <v>262</v>
      </c>
      <c r="F92" s="435" t="s">
        <v>262</v>
      </c>
      <c r="G92" s="724">
        <v>371</v>
      </c>
      <c r="H92" s="435">
        <v>5.6</v>
      </c>
      <c r="I92" s="435" t="s">
        <v>262</v>
      </c>
      <c r="J92" s="437" t="s">
        <v>609</v>
      </c>
      <c r="M92" s="35"/>
      <c r="N92" s="36"/>
    </row>
    <row r="93" spans="2:14" ht="16.350000000000001" customHeight="1" x14ac:dyDescent="0.2">
      <c r="B93" s="346" t="s">
        <v>212</v>
      </c>
      <c r="C93" s="425" t="s">
        <v>1501</v>
      </c>
      <c r="D93" s="348">
        <v>185</v>
      </c>
      <c r="E93" s="724" t="s">
        <v>262</v>
      </c>
      <c r="F93" s="426" t="s">
        <v>262</v>
      </c>
      <c r="G93" s="348">
        <v>185</v>
      </c>
      <c r="H93" s="427">
        <v>5.5</v>
      </c>
      <c r="I93" s="426" t="s">
        <v>262</v>
      </c>
      <c r="J93" s="425" t="s">
        <v>605</v>
      </c>
      <c r="M93" s="35"/>
      <c r="N93" s="36"/>
    </row>
    <row r="94" spans="2:14" ht="16.350000000000001" customHeight="1" x14ac:dyDescent="0.2">
      <c r="B94" s="346" t="s">
        <v>213</v>
      </c>
      <c r="C94" s="437" t="s">
        <v>1136</v>
      </c>
      <c r="D94" s="348">
        <v>172</v>
      </c>
      <c r="E94" s="724" t="s">
        <v>262</v>
      </c>
      <c r="F94" s="435" t="s">
        <v>262</v>
      </c>
      <c r="G94" s="724">
        <v>172</v>
      </c>
      <c r="H94" s="435">
        <v>8.1999999999999993</v>
      </c>
      <c r="I94" s="435" t="s">
        <v>262</v>
      </c>
      <c r="J94" s="437" t="s">
        <v>609</v>
      </c>
      <c r="M94" s="35"/>
      <c r="N94" s="36"/>
    </row>
    <row r="95" spans="2:14" ht="16.350000000000001" customHeight="1" x14ac:dyDescent="0.2">
      <c r="B95" s="346" t="s">
        <v>214</v>
      </c>
      <c r="C95" s="425" t="s">
        <v>253</v>
      </c>
      <c r="D95" s="348">
        <v>5640</v>
      </c>
      <c r="E95" s="348">
        <v>5710</v>
      </c>
      <c r="F95" s="426">
        <v>4</v>
      </c>
      <c r="G95" s="348">
        <v>5610</v>
      </c>
      <c r="H95" s="427">
        <v>3.8</v>
      </c>
      <c r="I95" s="426">
        <v>4.2</v>
      </c>
      <c r="J95" s="425" t="s">
        <v>605</v>
      </c>
      <c r="M95" s="35"/>
      <c r="N95" s="36"/>
    </row>
    <row r="96" spans="2:14" ht="16.350000000000001" customHeight="1" x14ac:dyDescent="0.2">
      <c r="B96" s="346" t="s">
        <v>215</v>
      </c>
      <c r="C96" s="437" t="s">
        <v>1137</v>
      </c>
      <c r="D96" s="348">
        <v>2080</v>
      </c>
      <c r="E96" s="724">
        <v>2090</v>
      </c>
      <c r="F96" s="435">
        <v>3.9</v>
      </c>
      <c r="G96" s="724">
        <v>2070</v>
      </c>
      <c r="H96" s="435">
        <v>3.7</v>
      </c>
      <c r="I96" s="435">
        <v>4.0999999999999996</v>
      </c>
      <c r="J96" s="437" t="s">
        <v>604</v>
      </c>
      <c r="M96" s="35"/>
      <c r="N96" s="36"/>
    </row>
    <row r="97" spans="2:14" ht="16.350000000000001" customHeight="1" x14ac:dyDescent="0.2">
      <c r="B97" s="346" t="s">
        <v>1464</v>
      </c>
      <c r="C97" s="620" t="s">
        <v>1467</v>
      </c>
      <c r="D97" s="348">
        <v>6910</v>
      </c>
      <c r="E97" s="725">
        <v>6920</v>
      </c>
      <c r="F97" s="427">
        <v>5.6</v>
      </c>
      <c r="G97" s="725">
        <v>6890</v>
      </c>
      <c r="H97" s="427">
        <v>5.4</v>
      </c>
      <c r="I97" s="427">
        <v>5.9</v>
      </c>
      <c r="J97" s="620" t="s">
        <v>2024</v>
      </c>
      <c r="M97" s="35"/>
      <c r="N97" s="36"/>
    </row>
    <row r="98" spans="2:14" ht="16.350000000000001" customHeight="1" x14ac:dyDescent="0.2">
      <c r="B98" s="346" t="s">
        <v>1465</v>
      </c>
      <c r="C98" s="620" t="s">
        <v>1468</v>
      </c>
      <c r="D98" s="348">
        <v>2730</v>
      </c>
      <c r="E98" s="725">
        <v>2770</v>
      </c>
      <c r="F98" s="427">
        <v>7.3</v>
      </c>
      <c r="G98" s="725">
        <v>2710</v>
      </c>
      <c r="H98" s="427">
        <v>7.4</v>
      </c>
      <c r="I98" s="427">
        <v>7.5</v>
      </c>
      <c r="J98" s="620" t="s">
        <v>2025</v>
      </c>
      <c r="M98" s="35"/>
      <c r="N98" s="36"/>
    </row>
    <row r="99" spans="2:14" ht="16.350000000000001" customHeight="1" x14ac:dyDescent="0.2">
      <c r="B99" s="346" t="s">
        <v>1466</v>
      </c>
      <c r="C99" s="620" t="s">
        <v>1469</v>
      </c>
      <c r="D99" s="348">
        <v>662</v>
      </c>
      <c r="E99" s="725">
        <v>729</v>
      </c>
      <c r="F99" s="427">
        <v>5.5</v>
      </c>
      <c r="G99" s="725">
        <v>594</v>
      </c>
      <c r="H99" s="427">
        <v>5.3</v>
      </c>
      <c r="I99" s="427">
        <v>5.7</v>
      </c>
      <c r="J99" s="620" t="s">
        <v>2026</v>
      </c>
      <c r="M99" s="35"/>
      <c r="N99" s="36"/>
    </row>
    <row r="100" spans="2:14" ht="16.350000000000001" customHeight="1" x14ac:dyDescent="0.2">
      <c r="B100" s="346" t="s">
        <v>216</v>
      </c>
      <c r="C100" s="425" t="s">
        <v>255</v>
      </c>
      <c r="D100" s="348">
        <v>17800</v>
      </c>
      <c r="E100" s="348">
        <v>18100</v>
      </c>
      <c r="F100" s="426">
        <v>4.8</v>
      </c>
      <c r="G100" s="348">
        <v>17700</v>
      </c>
      <c r="H100" s="427">
        <v>4.5999999999999996</v>
      </c>
      <c r="I100" s="426">
        <v>5</v>
      </c>
      <c r="J100" s="425" t="s">
        <v>2026</v>
      </c>
      <c r="M100" s="35"/>
      <c r="N100" s="36"/>
    </row>
    <row r="101" spans="2:14" ht="16.350000000000001" customHeight="1" x14ac:dyDescent="0.2">
      <c r="B101" s="346" t="s">
        <v>217</v>
      </c>
      <c r="C101" s="437" t="s">
        <v>1138</v>
      </c>
      <c r="D101" s="348">
        <v>11100</v>
      </c>
      <c r="E101" s="724">
        <v>11000</v>
      </c>
      <c r="F101" s="435">
        <v>5.2</v>
      </c>
      <c r="G101" s="724">
        <v>11100</v>
      </c>
      <c r="H101" s="726" t="s">
        <v>2027</v>
      </c>
      <c r="I101" s="435">
        <v>5.4</v>
      </c>
      <c r="J101" s="437" t="s">
        <v>609</v>
      </c>
      <c r="M101" s="35"/>
      <c r="N101" s="36"/>
    </row>
    <row r="102" spans="2:14" ht="16.350000000000001" customHeight="1" x14ac:dyDescent="0.2">
      <c r="B102" s="346" t="s">
        <v>218</v>
      </c>
      <c r="C102" s="425" t="s">
        <v>257</v>
      </c>
      <c r="D102" s="348">
        <v>7340</v>
      </c>
      <c r="E102" s="348">
        <v>7350</v>
      </c>
      <c r="F102" s="426">
        <v>6</v>
      </c>
      <c r="G102" s="348">
        <v>7340</v>
      </c>
      <c r="H102" s="427">
        <v>5.8</v>
      </c>
      <c r="I102" s="426">
        <v>6.2</v>
      </c>
      <c r="J102" s="425" t="s">
        <v>605</v>
      </c>
      <c r="M102" s="35"/>
      <c r="N102" s="36"/>
    </row>
    <row r="103" spans="2:14" ht="16.350000000000001" customHeight="1" x14ac:dyDescent="0.2">
      <c r="B103" s="346" t="s">
        <v>219</v>
      </c>
      <c r="C103" s="437" t="s">
        <v>1139</v>
      </c>
      <c r="D103" s="348">
        <v>5290</v>
      </c>
      <c r="E103" s="724">
        <v>5340</v>
      </c>
      <c r="F103" s="435">
        <v>5.5</v>
      </c>
      <c r="G103" s="724">
        <v>5270</v>
      </c>
      <c r="H103" s="726" t="s">
        <v>2028</v>
      </c>
      <c r="I103" s="435">
        <v>5.7</v>
      </c>
      <c r="J103" s="437" t="s">
        <v>609</v>
      </c>
      <c r="M103" s="35"/>
      <c r="N103" s="36"/>
    </row>
    <row r="104" spans="2:14" ht="16.350000000000001" customHeight="1" x14ac:dyDescent="0.2">
      <c r="B104" s="346" t="s">
        <v>220</v>
      </c>
      <c r="C104" s="425" t="s">
        <v>259</v>
      </c>
      <c r="D104" s="348">
        <v>3770</v>
      </c>
      <c r="E104" s="348">
        <v>3850</v>
      </c>
      <c r="F104" s="426">
        <v>5.5</v>
      </c>
      <c r="G104" s="348">
        <v>3740</v>
      </c>
      <c r="H104" s="727" t="s">
        <v>2029</v>
      </c>
      <c r="I104" s="426">
        <v>5.7</v>
      </c>
      <c r="J104" s="425" t="s">
        <v>27</v>
      </c>
      <c r="M104" s="35"/>
      <c r="N104" s="36"/>
    </row>
    <row r="105" spans="2:14" ht="16.350000000000001" customHeight="1" x14ac:dyDescent="0.2">
      <c r="B105" s="346" t="s">
        <v>221</v>
      </c>
      <c r="C105" s="437" t="s">
        <v>1140</v>
      </c>
      <c r="D105" s="348">
        <v>5640</v>
      </c>
      <c r="E105" s="724">
        <v>5460</v>
      </c>
      <c r="F105" s="435">
        <v>4.5</v>
      </c>
      <c r="G105" s="724">
        <v>5720</v>
      </c>
      <c r="H105" s="728" t="s">
        <v>2030</v>
      </c>
      <c r="I105" s="435">
        <v>4.7</v>
      </c>
      <c r="J105" s="437" t="s">
        <v>609</v>
      </c>
      <c r="M105" s="35"/>
      <c r="N105" s="36"/>
    </row>
    <row r="106" spans="2:14" ht="16.350000000000001" customHeight="1" x14ac:dyDescent="0.2">
      <c r="B106" s="349" t="s">
        <v>222</v>
      </c>
      <c r="C106" s="580" t="s">
        <v>43</v>
      </c>
      <c r="D106" s="348">
        <v>2010</v>
      </c>
      <c r="E106" s="729">
        <v>1880</v>
      </c>
      <c r="F106" s="730">
        <v>5.0999999999999996</v>
      </c>
      <c r="G106" s="729">
        <v>2060</v>
      </c>
      <c r="H106" s="427">
        <v>5.3</v>
      </c>
      <c r="I106" s="730">
        <v>5.3</v>
      </c>
      <c r="J106" s="580" t="s">
        <v>27</v>
      </c>
      <c r="M106" s="35"/>
      <c r="N106" s="36"/>
    </row>
    <row r="107" spans="2:14" ht="16.350000000000001" customHeight="1" thickBot="1" x14ac:dyDescent="0.25">
      <c r="B107" s="428" t="s">
        <v>1487</v>
      </c>
      <c r="C107" s="429" t="s">
        <v>1471</v>
      </c>
      <c r="D107" s="350">
        <v>1120</v>
      </c>
      <c r="E107" s="350">
        <v>1120</v>
      </c>
      <c r="F107" s="430">
        <v>5.5</v>
      </c>
      <c r="G107" s="350">
        <v>1120</v>
      </c>
      <c r="H107" s="431">
        <v>5.4</v>
      </c>
      <c r="I107" s="430">
        <v>5.8</v>
      </c>
      <c r="J107" s="429" t="s">
        <v>2024</v>
      </c>
      <c r="L107" s="35"/>
      <c r="M107" s="36"/>
    </row>
    <row r="108" spans="2:14" ht="16.350000000000001" customHeight="1" thickTop="1" x14ac:dyDescent="0.2">
      <c r="B108" s="352" t="s">
        <v>263</v>
      </c>
      <c r="C108" s="437" t="s">
        <v>1141</v>
      </c>
      <c r="D108" s="348">
        <v>20900</v>
      </c>
      <c r="E108" s="724">
        <v>21300</v>
      </c>
      <c r="F108" s="435">
        <v>4.0999999999999996</v>
      </c>
      <c r="G108" s="724">
        <v>20700</v>
      </c>
      <c r="H108" s="435" t="s">
        <v>2031</v>
      </c>
      <c r="I108" s="435">
        <v>4.3</v>
      </c>
      <c r="J108" s="437" t="s">
        <v>27</v>
      </c>
      <c r="L108" s="35"/>
      <c r="M108" s="36"/>
    </row>
    <row r="109" spans="2:14" ht="16.350000000000001" customHeight="1" x14ac:dyDescent="0.2">
      <c r="B109" s="352" t="s">
        <v>264</v>
      </c>
      <c r="C109" s="425" t="s">
        <v>283</v>
      </c>
      <c r="D109" s="348">
        <v>18800</v>
      </c>
      <c r="E109" s="348">
        <v>19300</v>
      </c>
      <c r="F109" s="426">
        <v>4.3</v>
      </c>
      <c r="G109" s="348">
        <v>18600</v>
      </c>
      <c r="H109" s="427" t="s">
        <v>2032</v>
      </c>
      <c r="I109" s="426">
        <v>4.5</v>
      </c>
      <c r="J109" s="425" t="s">
        <v>27</v>
      </c>
      <c r="L109" s="35"/>
      <c r="M109" s="36"/>
    </row>
    <row r="110" spans="2:14" ht="16.350000000000001" customHeight="1" x14ac:dyDescent="0.2">
      <c r="B110" s="352" t="s">
        <v>265</v>
      </c>
      <c r="C110" s="437" t="s">
        <v>1145</v>
      </c>
      <c r="D110" s="353">
        <v>16100</v>
      </c>
      <c r="E110" s="724">
        <v>16200</v>
      </c>
      <c r="F110" s="435">
        <v>4.8</v>
      </c>
      <c r="G110" s="724">
        <v>16000</v>
      </c>
      <c r="H110" s="435">
        <v>4.5</v>
      </c>
      <c r="I110" s="435">
        <v>5</v>
      </c>
      <c r="J110" s="437" t="s">
        <v>28</v>
      </c>
      <c r="L110" s="35"/>
      <c r="M110" s="36"/>
    </row>
    <row r="111" spans="2:14" ht="16.350000000000001" customHeight="1" x14ac:dyDescent="0.2">
      <c r="B111" s="352" t="s">
        <v>266</v>
      </c>
      <c r="C111" s="425" t="s">
        <v>2034</v>
      </c>
      <c r="D111" s="348">
        <v>11500</v>
      </c>
      <c r="E111" s="348">
        <v>11600</v>
      </c>
      <c r="F111" s="426">
        <v>4.5</v>
      </c>
      <c r="G111" s="348">
        <v>11400</v>
      </c>
      <c r="H111" s="427" t="s">
        <v>2035</v>
      </c>
      <c r="I111" s="426">
        <v>4.7</v>
      </c>
      <c r="J111" s="425" t="s">
        <v>27</v>
      </c>
      <c r="L111" s="35"/>
      <c r="M111" s="36"/>
    </row>
    <row r="112" spans="2:14" ht="16.350000000000001" customHeight="1" x14ac:dyDescent="0.2">
      <c r="B112" s="352" t="s">
        <v>267</v>
      </c>
      <c r="C112" s="437" t="s">
        <v>2036</v>
      </c>
      <c r="D112" s="353">
        <v>12500</v>
      </c>
      <c r="E112" s="724">
        <v>12600</v>
      </c>
      <c r="F112" s="435">
        <v>4.7</v>
      </c>
      <c r="G112" s="724">
        <v>12400</v>
      </c>
      <c r="H112" s="435">
        <v>4.5999999999999996</v>
      </c>
      <c r="I112" s="435">
        <v>5</v>
      </c>
      <c r="J112" s="437" t="s">
        <v>26</v>
      </c>
      <c r="L112" s="35"/>
      <c r="M112" s="36"/>
    </row>
    <row r="113" spans="2:13" ht="16.350000000000001" customHeight="1" x14ac:dyDescent="0.2">
      <c r="B113" s="352" t="s">
        <v>268</v>
      </c>
      <c r="C113" s="425" t="s">
        <v>287</v>
      </c>
      <c r="D113" s="348">
        <v>10900</v>
      </c>
      <c r="E113" s="348">
        <v>11000</v>
      </c>
      <c r="F113" s="426">
        <v>4.8</v>
      </c>
      <c r="G113" s="348">
        <v>10700</v>
      </c>
      <c r="H113" s="427">
        <v>4.5</v>
      </c>
      <c r="I113" s="426">
        <v>5.0999999999999996</v>
      </c>
      <c r="J113" s="425" t="s">
        <v>28</v>
      </c>
      <c r="L113" s="35"/>
      <c r="M113" s="36"/>
    </row>
    <row r="114" spans="2:13" ht="16.350000000000001" customHeight="1" x14ac:dyDescent="0.2">
      <c r="B114" s="352" t="s">
        <v>269</v>
      </c>
      <c r="C114" s="437" t="s">
        <v>2037</v>
      </c>
      <c r="D114" s="353">
        <v>9520</v>
      </c>
      <c r="E114" s="724">
        <v>9540</v>
      </c>
      <c r="F114" s="435">
        <v>4.7</v>
      </c>
      <c r="G114" s="724">
        <v>9500</v>
      </c>
      <c r="H114" s="435">
        <v>4.3999999999999995</v>
      </c>
      <c r="I114" s="435">
        <v>4.8</v>
      </c>
      <c r="J114" s="437" t="s">
        <v>28</v>
      </c>
      <c r="L114" s="35"/>
      <c r="M114" s="36"/>
    </row>
    <row r="115" spans="2:13" ht="16.350000000000001" customHeight="1" x14ac:dyDescent="0.2">
      <c r="B115" s="352" t="s">
        <v>270</v>
      </c>
      <c r="C115" s="425" t="s">
        <v>2038</v>
      </c>
      <c r="D115" s="348">
        <v>8650</v>
      </c>
      <c r="E115" s="348">
        <v>8770</v>
      </c>
      <c r="F115" s="426">
        <v>4.7</v>
      </c>
      <c r="G115" s="348">
        <v>8530</v>
      </c>
      <c r="H115" s="427">
        <v>4.3999999999999995</v>
      </c>
      <c r="I115" s="426">
        <v>5</v>
      </c>
      <c r="J115" s="425" t="s">
        <v>28</v>
      </c>
      <c r="L115" s="35"/>
      <c r="M115" s="36"/>
    </row>
    <row r="116" spans="2:13" ht="16.350000000000001" customHeight="1" x14ac:dyDescent="0.2">
      <c r="B116" s="352" t="s">
        <v>271</v>
      </c>
      <c r="C116" s="437" t="s">
        <v>2039</v>
      </c>
      <c r="D116" s="353">
        <v>5500</v>
      </c>
      <c r="E116" s="724">
        <v>5570</v>
      </c>
      <c r="F116" s="435">
        <v>4.8</v>
      </c>
      <c r="G116" s="724">
        <v>5430</v>
      </c>
      <c r="H116" s="435">
        <v>4.5</v>
      </c>
      <c r="I116" s="435">
        <v>5.0999999999999996</v>
      </c>
      <c r="J116" s="437" t="s">
        <v>28</v>
      </c>
      <c r="L116" s="35"/>
      <c r="M116" s="36"/>
    </row>
    <row r="117" spans="2:13" ht="16.350000000000001" customHeight="1" x14ac:dyDescent="0.2">
      <c r="B117" s="352" t="s">
        <v>272</v>
      </c>
      <c r="C117" s="425" t="s">
        <v>2040</v>
      </c>
      <c r="D117" s="348">
        <v>5460</v>
      </c>
      <c r="E117" s="348">
        <v>5450</v>
      </c>
      <c r="F117" s="426">
        <v>4.5999999999999996</v>
      </c>
      <c r="G117" s="348">
        <v>5460</v>
      </c>
      <c r="H117" s="427" t="s">
        <v>2041</v>
      </c>
      <c r="I117" s="426">
        <v>4.8</v>
      </c>
      <c r="J117" s="425" t="s">
        <v>27</v>
      </c>
      <c r="L117" s="35"/>
      <c r="M117" s="36"/>
    </row>
    <row r="118" spans="2:13" ht="16.350000000000001" customHeight="1" x14ac:dyDescent="0.2">
      <c r="B118" s="352" t="s">
        <v>273</v>
      </c>
      <c r="C118" s="437" t="s">
        <v>2042</v>
      </c>
      <c r="D118" s="353">
        <v>4300</v>
      </c>
      <c r="E118" s="724">
        <v>4360</v>
      </c>
      <c r="F118" s="435">
        <v>5.2</v>
      </c>
      <c r="G118" s="724">
        <v>4280</v>
      </c>
      <c r="H118" s="435">
        <v>5</v>
      </c>
      <c r="I118" s="435">
        <v>5.4</v>
      </c>
      <c r="J118" s="437" t="s">
        <v>26</v>
      </c>
      <c r="L118" s="35"/>
      <c r="M118" s="36"/>
    </row>
    <row r="119" spans="2:13" ht="16.350000000000001" customHeight="1" x14ac:dyDescent="0.2">
      <c r="B119" s="352" t="s">
        <v>274</v>
      </c>
      <c r="C119" s="425" t="s">
        <v>2043</v>
      </c>
      <c r="D119" s="348">
        <v>4550</v>
      </c>
      <c r="E119" s="348">
        <v>4580</v>
      </c>
      <c r="F119" s="426">
        <v>4.7</v>
      </c>
      <c r="G119" s="348">
        <v>4540</v>
      </c>
      <c r="H119" s="427">
        <v>4.5</v>
      </c>
      <c r="I119" s="426">
        <v>4.9000000000000004</v>
      </c>
      <c r="J119" s="425" t="s">
        <v>26</v>
      </c>
      <c r="L119" s="35"/>
      <c r="M119" s="36"/>
    </row>
    <row r="120" spans="2:13" ht="16.350000000000001" customHeight="1" x14ac:dyDescent="0.2">
      <c r="B120" s="352" t="s">
        <v>275</v>
      </c>
      <c r="C120" s="437" t="s">
        <v>2044</v>
      </c>
      <c r="D120" s="353">
        <v>3440</v>
      </c>
      <c r="E120" s="724">
        <v>3450</v>
      </c>
      <c r="F120" s="435">
        <v>4.9000000000000004</v>
      </c>
      <c r="G120" s="724">
        <v>3440</v>
      </c>
      <c r="H120" s="435">
        <v>4.7</v>
      </c>
      <c r="I120" s="435">
        <v>5.0999999999999996</v>
      </c>
      <c r="J120" s="437" t="s">
        <v>26</v>
      </c>
      <c r="L120" s="35"/>
      <c r="M120" s="36"/>
    </row>
    <row r="121" spans="2:13" ht="16.350000000000001" customHeight="1" x14ac:dyDescent="0.2">
      <c r="B121" s="352" t="s">
        <v>276</v>
      </c>
      <c r="C121" s="425" t="s">
        <v>2045</v>
      </c>
      <c r="D121" s="348">
        <v>3320</v>
      </c>
      <c r="E121" s="348">
        <v>3360</v>
      </c>
      <c r="F121" s="426">
        <v>4.5999999999999996</v>
      </c>
      <c r="G121" s="348">
        <v>3300</v>
      </c>
      <c r="H121" s="727" t="s">
        <v>2046</v>
      </c>
      <c r="I121" s="426">
        <v>4.8</v>
      </c>
      <c r="J121" s="425" t="s">
        <v>27</v>
      </c>
      <c r="L121" s="35"/>
      <c r="M121" s="36"/>
    </row>
    <row r="122" spans="2:13" ht="16.350000000000001" customHeight="1" x14ac:dyDescent="0.2">
      <c r="B122" s="352" t="s">
        <v>277</v>
      </c>
      <c r="C122" s="437" t="s">
        <v>2048</v>
      </c>
      <c r="D122" s="353">
        <v>12400</v>
      </c>
      <c r="E122" s="724">
        <v>12600</v>
      </c>
      <c r="F122" s="435">
        <v>4.5</v>
      </c>
      <c r="G122" s="724">
        <v>12100</v>
      </c>
      <c r="H122" s="435">
        <v>4.3</v>
      </c>
      <c r="I122" s="435">
        <v>4.7</v>
      </c>
      <c r="J122" s="437" t="s">
        <v>183</v>
      </c>
      <c r="L122" s="35"/>
      <c r="M122" s="36"/>
    </row>
    <row r="123" spans="2:13" ht="16.350000000000001" customHeight="1" x14ac:dyDescent="0.2">
      <c r="B123" s="352" t="s">
        <v>1472</v>
      </c>
      <c r="C123" s="620" t="s">
        <v>1473</v>
      </c>
      <c r="D123" s="348">
        <v>11300</v>
      </c>
      <c r="E123" s="725">
        <v>11200</v>
      </c>
      <c r="F123" s="427">
        <v>4.7</v>
      </c>
      <c r="G123" s="725">
        <v>11400</v>
      </c>
      <c r="H123" s="427">
        <v>4.5</v>
      </c>
      <c r="I123" s="427">
        <v>4.9000000000000004</v>
      </c>
      <c r="J123" s="620" t="s">
        <v>2049</v>
      </c>
      <c r="L123" s="35"/>
      <c r="M123" s="36"/>
    </row>
    <row r="124" spans="2:13" ht="16.350000000000001" customHeight="1" x14ac:dyDescent="0.2">
      <c r="B124" s="352" t="s">
        <v>278</v>
      </c>
      <c r="C124" s="425" t="s">
        <v>2050</v>
      </c>
      <c r="D124" s="348">
        <v>3750</v>
      </c>
      <c r="E124" s="348">
        <v>3760</v>
      </c>
      <c r="F124" s="426">
        <v>6.2</v>
      </c>
      <c r="G124" s="348">
        <v>3740</v>
      </c>
      <c r="H124" s="427">
        <v>6</v>
      </c>
      <c r="I124" s="426">
        <v>6.4</v>
      </c>
      <c r="J124" s="425" t="s">
        <v>26</v>
      </c>
      <c r="L124" s="35"/>
      <c r="M124" s="36"/>
    </row>
    <row r="125" spans="2:13" ht="16.350000000000001" customHeight="1" x14ac:dyDescent="0.2">
      <c r="B125" s="352" t="s">
        <v>2051</v>
      </c>
      <c r="C125" s="437" t="s">
        <v>2052</v>
      </c>
      <c r="D125" s="353">
        <v>2450</v>
      </c>
      <c r="E125" s="724">
        <v>2460</v>
      </c>
      <c r="F125" s="435">
        <v>6.1</v>
      </c>
      <c r="G125" s="724">
        <v>2450</v>
      </c>
      <c r="H125" s="435">
        <v>5.8999999999999995</v>
      </c>
      <c r="I125" s="435">
        <v>6.3</v>
      </c>
      <c r="J125" s="437" t="s">
        <v>26</v>
      </c>
      <c r="L125" s="35"/>
      <c r="M125" s="36"/>
    </row>
    <row r="126" spans="2:13" ht="16.350000000000001" customHeight="1" x14ac:dyDescent="0.2">
      <c r="B126" s="352" t="s">
        <v>280</v>
      </c>
      <c r="C126" s="425" t="s">
        <v>2053</v>
      </c>
      <c r="D126" s="348">
        <v>728</v>
      </c>
      <c r="E126" s="348">
        <v>728</v>
      </c>
      <c r="F126" s="426">
        <v>6.1</v>
      </c>
      <c r="G126" s="348">
        <v>728</v>
      </c>
      <c r="H126" s="427">
        <v>5.8999999999999995</v>
      </c>
      <c r="I126" s="426">
        <v>6.3</v>
      </c>
      <c r="J126" s="425" t="s">
        <v>26</v>
      </c>
      <c r="L126" s="35"/>
      <c r="M126" s="36"/>
    </row>
    <row r="127" spans="2:13" ht="16.350000000000001" customHeight="1" x14ac:dyDescent="0.2">
      <c r="B127" s="352" t="s">
        <v>2054</v>
      </c>
      <c r="C127" s="437" t="s">
        <v>2055</v>
      </c>
      <c r="D127" s="353">
        <v>367</v>
      </c>
      <c r="E127" s="724">
        <v>366</v>
      </c>
      <c r="F127" s="435">
        <v>6</v>
      </c>
      <c r="G127" s="724">
        <v>368</v>
      </c>
      <c r="H127" s="435">
        <v>5.8000000000000007</v>
      </c>
      <c r="I127" s="435">
        <v>6.2</v>
      </c>
      <c r="J127" s="437" t="s">
        <v>26</v>
      </c>
      <c r="L127" s="35"/>
      <c r="M127" s="36"/>
    </row>
    <row r="128" spans="2:13" ht="16.350000000000001" customHeight="1" thickBot="1" x14ac:dyDescent="0.25">
      <c r="B128" s="432" t="s">
        <v>2056</v>
      </c>
      <c r="C128" s="429" t="s">
        <v>1176</v>
      </c>
      <c r="D128" s="350">
        <v>3810</v>
      </c>
      <c r="E128" s="350">
        <v>3800</v>
      </c>
      <c r="F128" s="430">
        <v>5</v>
      </c>
      <c r="G128" s="350">
        <v>3810</v>
      </c>
      <c r="H128" s="431">
        <v>4.5999999999999996</v>
      </c>
      <c r="I128" s="430">
        <v>5</v>
      </c>
      <c r="J128" s="429" t="s">
        <v>26</v>
      </c>
      <c r="L128" s="35"/>
      <c r="M128" s="36"/>
    </row>
    <row r="129" spans="2:14" ht="16.350000000000001" customHeight="1" thickTop="1" x14ac:dyDescent="0.2">
      <c r="B129" s="433" t="s">
        <v>2057</v>
      </c>
      <c r="C129" s="437" t="s">
        <v>2058</v>
      </c>
      <c r="D129" s="438">
        <v>3440</v>
      </c>
      <c r="E129" s="439">
        <v>3500</v>
      </c>
      <c r="F129" s="440">
        <v>4.0999999999999996</v>
      </c>
      <c r="G129" s="439">
        <v>3410</v>
      </c>
      <c r="H129" s="440">
        <v>3.9</v>
      </c>
      <c r="I129" s="440">
        <v>4.3</v>
      </c>
      <c r="J129" s="437" t="s">
        <v>2059</v>
      </c>
      <c r="M129" s="35"/>
      <c r="N129" s="36"/>
    </row>
    <row r="130" spans="2:14" ht="16.350000000000001" customHeight="1" x14ac:dyDescent="0.2">
      <c r="B130" s="356" t="s">
        <v>302</v>
      </c>
      <c r="C130" s="354" t="s">
        <v>2060</v>
      </c>
      <c r="D130" s="438">
        <v>1060</v>
      </c>
      <c r="E130" s="439">
        <v>1070</v>
      </c>
      <c r="F130" s="440">
        <v>4.2</v>
      </c>
      <c r="G130" s="439">
        <v>1050</v>
      </c>
      <c r="H130" s="440">
        <v>4</v>
      </c>
      <c r="I130" s="440">
        <v>4.4000000000000004</v>
      </c>
      <c r="J130" s="436" t="s">
        <v>26</v>
      </c>
      <c r="M130" s="35"/>
      <c r="N130" s="36"/>
    </row>
    <row r="131" spans="2:14" ht="16.350000000000001" customHeight="1" x14ac:dyDescent="0.2">
      <c r="B131" s="356" t="s">
        <v>303</v>
      </c>
      <c r="C131" s="437" t="s">
        <v>2061</v>
      </c>
      <c r="D131" s="438">
        <v>760</v>
      </c>
      <c r="E131" s="439">
        <v>771</v>
      </c>
      <c r="F131" s="440">
        <v>4.3</v>
      </c>
      <c r="G131" s="439">
        <v>755</v>
      </c>
      <c r="H131" s="440">
        <v>4.0999999999999996</v>
      </c>
      <c r="I131" s="440">
        <v>4.5</v>
      </c>
      <c r="J131" s="437" t="s">
        <v>2059</v>
      </c>
      <c r="M131" s="35"/>
      <c r="N131" s="36"/>
    </row>
    <row r="132" spans="2:14" ht="16.350000000000001" customHeight="1" x14ac:dyDescent="0.2">
      <c r="B132" s="356" t="s">
        <v>304</v>
      </c>
      <c r="C132" s="354" t="s">
        <v>2062</v>
      </c>
      <c r="D132" s="438">
        <v>688</v>
      </c>
      <c r="E132" s="439">
        <v>698</v>
      </c>
      <c r="F132" s="440">
        <v>4.2</v>
      </c>
      <c r="G132" s="439">
        <v>683</v>
      </c>
      <c r="H132" s="440">
        <v>4</v>
      </c>
      <c r="I132" s="440">
        <v>4.4000000000000004</v>
      </c>
      <c r="J132" s="436" t="s">
        <v>26</v>
      </c>
      <c r="M132" s="35"/>
      <c r="N132" s="36"/>
    </row>
    <row r="133" spans="2:14" ht="16.350000000000001" customHeight="1" x14ac:dyDescent="0.2">
      <c r="B133" s="356" t="s">
        <v>305</v>
      </c>
      <c r="C133" s="437" t="s">
        <v>2063</v>
      </c>
      <c r="D133" s="438">
        <v>787</v>
      </c>
      <c r="E133" s="439">
        <v>798</v>
      </c>
      <c r="F133" s="440">
        <v>4.2</v>
      </c>
      <c r="G133" s="439">
        <v>782</v>
      </c>
      <c r="H133" s="440">
        <v>4</v>
      </c>
      <c r="I133" s="440">
        <v>4.4000000000000004</v>
      </c>
      <c r="J133" s="437" t="s">
        <v>2059</v>
      </c>
      <c r="M133" s="35"/>
      <c r="N133" s="36"/>
    </row>
    <row r="134" spans="2:14" ht="16.350000000000001" customHeight="1" x14ac:dyDescent="0.2">
      <c r="B134" s="356" t="s">
        <v>306</v>
      </c>
      <c r="C134" s="354" t="s">
        <v>2064</v>
      </c>
      <c r="D134" s="438">
        <v>1010</v>
      </c>
      <c r="E134" s="439">
        <v>1030</v>
      </c>
      <c r="F134" s="440">
        <v>4.2</v>
      </c>
      <c r="G134" s="439">
        <v>1000</v>
      </c>
      <c r="H134" s="440">
        <v>4</v>
      </c>
      <c r="I134" s="440">
        <v>4.4000000000000004</v>
      </c>
      <c r="J134" s="436" t="s">
        <v>26</v>
      </c>
      <c r="M134" s="35"/>
      <c r="N134" s="36"/>
    </row>
    <row r="135" spans="2:14" ht="16.350000000000001" customHeight="1" x14ac:dyDescent="0.2">
      <c r="B135" s="356" t="s">
        <v>307</v>
      </c>
      <c r="C135" s="437" t="s">
        <v>2065</v>
      </c>
      <c r="D135" s="438">
        <v>2460</v>
      </c>
      <c r="E135" s="439">
        <v>2500</v>
      </c>
      <c r="F135" s="440">
        <v>4.2</v>
      </c>
      <c r="G135" s="439">
        <v>2440</v>
      </c>
      <c r="H135" s="440">
        <v>4</v>
      </c>
      <c r="I135" s="440">
        <v>4.4000000000000004</v>
      </c>
      <c r="J135" s="437" t="s">
        <v>2059</v>
      </c>
      <c r="M135" s="35"/>
      <c r="N135" s="36"/>
    </row>
    <row r="136" spans="2:14" ht="16.350000000000001" customHeight="1" x14ac:dyDescent="0.2">
      <c r="B136" s="356" t="s">
        <v>308</v>
      </c>
      <c r="C136" s="354" t="s">
        <v>2066</v>
      </c>
      <c r="D136" s="438">
        <v>1730</v>
      </c>
      <c r="E136" s="439">
        <v>1760</v>
      </c>
      <c r="F136" s="440">
        <v>4.2</v>
      </c>
      <c r="G136" s="439">
        <v>1720</v>
      </c>
      <c r="H136" s="440">
        <v>4</v>
      </c>
      <c r="I136" s="440">
        <v>4.4000000000000004</v>
      </c>
      <c r="J136" s="436" t="s">
        <v>26</v>
      </c>
      <c r="M136" s="35"/>
      <c r="N136" s="36"/>
    </row>
    <row r="137" spans="2:14" ht="16.350000000000001" customHeight="1" x14ac:dyDescent="0.2">
      <c r="B137" s="356" t="s">
        <v>309</v>
      </c>
      <c r="C137" s="437" t="s">
        <v>2067</v>
      </c>
      <c r="D137" s="438">
        <v>1190</v>
      </c>
      <c r="E137" s="439">
        <v>1210</v>
      </c>
      <c r="F137" s="440">
        <v>4.2</v>
      </c>
      <c r="G137" s="439">
        <v>1180</v>
      </c>
      <c r="H137" s="440">
        <v>4</v>
      </c>
      <c r="I137" s="440">
        <v>4.4000000000000004</v>
      </c>
      <c r="J137" s="437" t="s">
        <v>2059</v>
      </c>
      <c r="M137" s="35"/>
      <c r="N137" s="36"/>
    </row>
    <row r="138" spans="2:14" ht="16.350000000000001" customHeight="1" x14ac:dyDescent="0.2">
      <c r="B138" s="356" t="s">
        <v>310</v>
      </c>
      <c r="C138" s="437" t="s">
        <v>2068</v>
      </c>
      <c r="D138" s="438">
        <v>928</v>
      </c>
      <c r="E138" s="439">
        <v>941</v>
      </c>
      <c r="F138" s="440">
        <v>4.2</v>
      </c>
      <c r="G138" s="439">
        <v>922</v>
      </c>
      <c r="H138" s="440">
        <v>4</v>
      </c>
      <c r="I138" s="440">
        <v>4.4000000000000004</v>
      </c>
      <c r="J138" s="437" t="s">
        <v>2059</v>
      </c>
      <c r="M138" s="35"/>
      <c r="N138" s="36"/>
    </row>
    <row r="139" spans="2:14" ht="16.350000000000001" customHeight="1" x14ac:dyDescent="0.2">
      <c r="B139" s="356" t="s">
        <v>311</v>
      </c>
      <c r="C139" s="354" t="s">
        <v>1744</v>
      </c>
      <c r="D139" s="438">
        <v>1260</v>
      </c>
      <c r="E139" s="439">
        <v>1270</v>
      </c>
      <c r="F139" s="440">
        <v>4.3</v>
      </c>
      <c r="G139" s="439">
        <v>1250</v>
      </c>
      <c r="H139" s="440">
        <v>4.0999999999999996</v>
      </c>
      <c r="I139" s="440">
        <v>4.5</v>
      </c>
      <c r="J139" s="436" t="s">
        <v>26</v>
      </c>
      <c r="M139" s="35"/>
      <c r="N139" s="36"/>
    </row>
    <row r="140" spans="2:14" ht="16.350000000000001" customHeight="1" x14ac:dyDescent="0.2">
      <c r="B140" s="356" t="s">
        <v>312</v>
      </c>
      <c r="C140" s="437" t="s">
        <v>2069</v>
      </c>
      <c r="D140" s="438">
        <v>1230</v>
      </c>
      <c r="E140" s="439">
        <v>1240</v>
      </c>
      <c r="F140" s="440">
        <v>4.4000000000000004</v>
      </c>
      <c r="G140" s="439">
        <v>1220</v>
      </c>
      <c r="H140" s="440">
        <v>4.2</v>
      </c>
      <c r="I140" s="440">
        <v>4.5999999999999996</v>
      </c>
      <c r="J140" s="437" t="s">
        <v>2059</v>
      </c>
      <c r="M140" s="35"/>
      <c r="N140" s="36"/>
    </row>
    <row r="141" spans="2:14" ht="16.350000000000001" customHeight="1" x14ac:dyDescent="0.2">
      <c r="B141" s="356" t="s">
        <v>313</v>
      </c>
      <c r="C141" s="354" t="s">
        <v>1748</v>
      </c>
      <c r="D141" s="438">
        <v>3200</v>
      </c>
      <c r="E141" s="439">
        <v>3230</v>
      </c>
      <c r="F141" s="440">
        <v>4.5</v>
      </c>
      <c r="G141" s="439">
        <v>3190</v>
      </c>
      <c r="H141" s="440">
        <v>4.5</v>
      </c>
      <c r="I141" s="440">
        <v>4.7</v>
      </c>
      <c r="J141" s="436" t="s">
        <v>27</v>
      </c>
      <c r="M141" s="35"/>
      <c r="N141" s="36"/>
    </row>
    <row r="142" spans="2:14" ht="16.350000000000001" customHeight="1" x14ac:dyDescent="0.2">
      <c r="B142" s="356" t="s">
        <v>314</v>
      </c>
      <c r="C142" s="437" t="s">
        <v>2070</v>
      </c>
      <c r="D142" s="438">
        <v>547</v>
      </c>
      <c r="E142" s="439">
        <v>555</v>
      </c>
      <c r="F142" s="440">
        <v>4.4000000000000004</v>
      </c>
      <c r="G142" s="439">
        <v>544</v>
      </c>
      <c r="H142" s="440">
        <v>4.2</v>
      </c>
      <c r="I142" s="440">
        <v>4.5999999999999996</v>
      </c>
      <c r="J142" s="437" t="s">
        <v>2059</v>
      </c>
      <c r="M142" s="35"/>
      <c r="N142" s="36"/>
    </row>
    <row r="143" spans="2:14" ht="16.350000000000001" customHeight="1" x14ac:dyDescent="0.2">
      <c r="B143" s="356" t="s">
        <v>315</v>
      </c>
      <c r="C143" s="354" t="s">
        <v>1752</v>
      </c>
      <c r="D143" s="438">
        <v>983</v>
      </c>
      <c r="E143" s="439">
        <v>996</v>
      </c>
      <c r="F143" s="440">
        <v>4.4000000000000004</v>
      </c>
      <c r="G143" s="439">
        <v>977</v>
      </c>
      <c r="H143" s="440">
        <v>4.2</v>
      </c>
      <c r="I143" s="440">
        <v>4.5999999999999996</v>
      </c>
      <c r="J143" s="436" t="s">
        <v>26</v>
      </c>
      <c r="M143" s="35"/>
      <c r="N143" s="36"/>
    </row>
    <row r="144" spans="2:14" ht="16.350000000000001" customHeight="1" x14ac:dyDescent="0.2">
      <c r="B144" s="356" t="s">
        <v>316</v>
      </c>
      <c r="C144" s="437" t="s">
        <v>2071</v>
      </c>
      <c r="D144" s="438">
        <v>600</v>
      </c>
      <c r="E144" s="439">
        <v>608</v>
      </c>
      <c r="F144" s="440">
        <v>4.4000000000000004</v>
      </c>
      <c r="G144" s="439">
        <v>596</v>
      </c>
      <c r="H144" s="440">
        <v>4.2</v>
      </c>
      <c r="I144" s="440">
        <v>4.5999999999999996</v>
      </c>
      <c r="J144" s="437" t="s">
        <v>2059</v>
      </c>
      <c r="M144" s="35"/>
      <c r="N144" s="36"/>
    </row>
    <row r="145" spans="2:14" ht="16.350000000000001" customHeight="1" x14ac:dyDescent="0.2">
      <c r="B145" s="356" t="s">
        <v>317</v>
      </c>
      <c r="C145" s="347" t="s">
        <v>2072</v>
      </c>
      <c r="D145" s="438">
        <v>944</v>
      </c>
      <c r="E145" s="439">
        <v>957</v>
      </c>
      <c r="F145" s="440">
        <v>4.4000000000000004</v>
      </c>
      <c r="G145" s="439">
        <v>939</v>
      </c>
      <c r="H145" s="440">
        <v>4.2</v>
      </c>
      <c r="I145" s="440">
        <v>4.5999999999999996</v>
      </c>
      <c r="J145" s="425" t="s">
        <v>2059</v>
      </c>
      <c r="M145" s="35"/>
      <c r="N145" s="36"/>
    </row>
    <row r="146" spans="2:14" ht="16.350000000000001" customHeight="1" x14ac:dyDescent="0.2">
      <c r="B146" s="356" t="s">
        <v>318</v>
      </c>
      <c r="C146" s="437" t="s">
        <v>2073</v>
      </c>
      <c r="D146" s="438">
        <v>1580</v>
      </c>
      <c r="E146" s="439">
        <v>1610</v>
      </c>
      <c r="F146" s="440">
        <v>4.9000000000000004</v>
      </c>
      <c r="G146" s="439">
        <v>1550</v>
      </c>
      <c r="H146" s="440">
        <v>4.7</v>
      </c>
      <c r="I146" s="440">
        <v>5.0999999999999996</v>
      </c>
      <c r="J146" s="437" t="s">
        <v>2074</v>
      </c>
      <c r="M146" s="35"/>
      <c r="N146" s="36"/>
    </row>
    <row r="147" spans="2:14" ht="16.350000000000001" customHeight="1" x14ac:dyDescent="0.2">
      <c r="B147" s="356" t="s">
        <v>319</v>
      </c>
      <c r="C147" s="354" t="s">
        <v>1759</v>
      </c>
      <c r="D147" s="438">
        <v>2040</v>
      </c>
      <c r="E147" s="439">
        <v>2050</v>
      </c>
      <c r="F147" s="440">
        <v>4.5</v>
      </c>
      <c r="G147" s="439">
        <v>2030</v>
      </c>
      <c r="H147" s="440">
        <v>4.5</v>
      </c>
      <c r="I147" s="440">
        <v>4.7</v>
      </c>
      <c r="J147" s="436" t="s">
        <v>2075</v>
      </c>
      <c r="M147" s="35"/>
      <c r="N147" s="36"/>
    </row>
    <row r="148" spans="2:14" ht="16.350000000000001" customHeight="1" x14ac:dyDescent="0.2">
      <c r="B148" s="356" t="s">
        <v>320</v>
      </c>
      <c r="C148" s="437" t="s">
        <v>2076</v>
      </c>
      <c r="D148" s="438">
        <v>2170</v>
      </c>
      <c r="E148" s="439">
        <v>2190</v>
      </c>
      <c r="F148" s="440">
        <v>4.5999999999999996</v>
      </c>
      <c r="G148" s="439">
        <v>2160</v>
      </c>
      <c r="H148" s="440">
        <v>4.4000000000000004</v>
      </c>
      <c r="I148" s="440">
        <v>4.8</v>
      </c>
      <c r="J148" s="437" t="s">
        <v>2059</v>
      </c>
      <c r="M148" s="35"/>
      <c r="N148" s="36"/>
    </row>
    <row r="149" spans="2:14" ht="16.350000000000001" customHeight="1" x14ac:dyDescent="0.2">
      <c r="B149" s="356" t="s">
        <v>321</v>
      </c>
      <c r="C149" s="354" t="s">
        <v>1763</v>
      </c>
      <c r="D149" s="438">
        <v>2670</v>
      </c>
      <c r="E149" s="439">
        <v>2760</v>
      </c>
      <c r="F149" s="440">
        <v>4.8</v>
      </c>
      <c r="G149" s="439">
        <v>2630</v>
      </c>
      <c r="H149" s="440">
        <v>4.7</v>
      </c>
      <c r="I149" s="440">
        <v>5</v>
      </c>
      <c r="J149" s="436" t="s">
        <v>2059</v>
      </c>
      <c r="M149" s="35"/>
      <c r="N149" s="36"/>
    </row>
    <row r="150" spans="2:14" ht="16.350000000000001" customHeight="1" x14ac:dyDescent="0.2">
      <c r="B150" s="356" t="s">
        <v>322</v>
      </c>
      <c r="C150" s="437" t="s">
        <v>2077</v>
      </c>
      <c r="D150" s="438">
        <v>1720</v>
      </c>
      <c r="E150" s="439">
        <v>1740</v>
      </c>
      <c r="F150" s="440">
        <v>4.7</v>
      </c>
      <c r="G150" s="439">
        <v>1700</v>
      </c>
      <c r="H150" s="440">
        <v>4.5</v>
      </c>
      <c r="I150" s="440">
        <v>4.9000000000000004</v>
      </c>
      <c r="J150" s="437" t="s">
        <v>2074</v>
      </c>
      <c r="M150" s="35"/>
      <c r="N150" s="36"/>
    </row>
    <row r="151" spans="2:14" ht="16.350000000000001" customHeight="1" x14ac:dyDescent="0.2">
      <c r="B151" s="356" t="s">
        <v>323</v>
      </c>
      <c r="C151" s="354" t="s">
        <v>1767</v>
      </c>
      <c r="D151" s="438">
        <v>1140</v>
      </c>
      <c r="E151" s="439">
        <v>1150</v>
      </c>
      <c r="F151" s="440">
        <v>4.3</v>
      </c>
      <c r="G151" s="439">
        <v>1140</v>
      </c>
      <c r="H151" s="440">
        <v>4.0999999999999996</v>
      </c>
      <c r="I151" s="440">
        <v>4.5</v>
      </c>
      <c r="J151" s="436" t="s">
        <v>2078</v>
      </c>
      <c r="M151" s="35"/>
      <c r="N151" s="36"/>
    </row>
    <row r="152" spans="2:14" ht="16.350000000000001" customHeight="1" x14ac:dyDescent="0.2">
      <c r="B152" s="356" t="s">
        <v>324</v>
      </c>
      <c r="C152" s="437" t="s">
        <v>2079</v>
      </c>
      <c r="D152" s="438">
        <v>955</v>
      </c>
      <c r="E152" s="439">
        <v>961</v>
      </c>
      <c r="F152" s="440">
        <v>4.2</v>
      </c>
      <c r="G152" s="439">
        <v>955</v>
      </c>
      <c r="H152" s="440">
        <v>4</v>
      </c>
      <c r="I152" s="440">
        <v>4.4000000000000004</v>
      </c>
      <c r="J152" s="437" t="s">
        <v>2078</v>
      </c>
      <c r="M152" s="35"/>
      <c r="N152" s="36"/>
    </row>
    <row r="153" spans="2:14" ht="16.350000000000001" customHeight="1" x14ac:dyDescent="0.2">
      <c r="B153" s="356" t="s">
        <v>325</v>
      </c>
      <c r="C153" s="347" t="s">
        <v>2080</v>
      </c>
      <c r="D153" s="438">
        <v>1010</v>
      </c>
      <c r="E153" s="439">
        <v>1020</v>
      </c>
      <c r="F153" s="440">
        <v>4.5</v>
      </c>
      <c r="G153" s="439">
        <v>1010</v>
      </c>
      <c r="H153" s="440">
        <v>4.3</v>
      </c>
      <c r="I153" s="440">
        <v>4.7</v>
      </c>
      <c r="J153" s="425" t="s">
        <v>597</v>
      </c>
      <c r="M153" s="35"/>
      <c r="N153" s="36"/>
    </row>
    <row r="154" spans="2:14" ht="16.350000000000001" customHeight="1" x14ac:dyDescent="0.2">
      <c r="B154" s="356" t="s">
        <v>326</v>
      </c>
      <c r="C154" s="437" t="s">
        <v>2081</v>
      </c>
      <c r="D154" s="438">
        <v>1890</v>
      </c>
      <c r="E154" s="439">
        <v>1910</v>
      </c>
      <c r="F154" s="440">
        <v>4.3</v>
      </c>
      <c r="G154" s="439">
        <v>1860</v>
      </c>
      <c r="H154" s="440">
        <v>4.0999999999999996</v>
      </c>
      <c r="I154" s="440">
        <v>4.5</v>
      </c>
      <c r="J154" s="437" t="s">
        <v>2082</v>
      </c>
      <c r="M154" s="35"/>
      <c r="N154" s="36"/>
    </row>
    <row r="155" spans="2:14" ht="16.350000000000001" customHeight="1" x14ac:dyDescent="0.2">
      <c r="B155" s="356" t="s">
        <v>328</v>
      </c>
      <c r="C155" s="354" t="s">
        <v>1775</v>
      </c>
      <c r="D155" s="438">
        <v>366</v>
      </c>
      <c r="E155" s="439">
        <v>368</v>
      </c>
      <c r="F155" s="440">
        <v>4.4000000000000004</v>
      </c>
      <c r="G155" s="439">
        <v>366</v>
      </c>
      <c r="H155" s="440">
        <v>4.2</v>
      </c>
      <c r="I155" s="440">
        <v>4.5999999999999996</v>
      </c>
      <c r="J155" s="436" t="s">
        <v>2078</v>
      </c>
      <c r="M155" s="35"/>
      <c r="N155" s="36"/>
    </row>
    <row r="156" spans="2:14" ht="16.350000000000001" customHeight="1" x14ac:dyDescent="0.2">
      <c r="B156" s="356" t="s">
        <v>329</v>
      </c>
      <c r="C156" s="437" t="s">
        <v>2083</v>
      </c>
      <c r="D156" s="438">
        <v>1220</v>
      </c>
      <c r="E156" s="439">
        <v>1240</v>
      </c>
      <c r="F156" s="440">
        <v>4.2</v>
      </c>
      <c r="G156" s="439">
        <v>1200</v>
      </c>
      <c r="H156" s="440">
        <v>4</v>
      </c>
      <c r="I156" s="440">
        <v>4.4000000000000004</v>
      </c>
      <c r="J156" s="437" t="s">
        <v>2074</v>
      </c>
      <c r="M156" s="35"/>
      <c r="N156" s="36"/>
    </row>
    <row r="157" spans="2:14" ht="16.350000000000001" customHeight="1" x14ac:dyDescent="0.2">
      <c r="B157" s="356" t="s">
        <v>330</v>
      </c>
      <c r="C157" s="354" t="s">
        <v>1779</v>
      </c>
      <c r="D157" s="438">
        <v>1080</v>
      </c>
      <c r="E157" s="439">
        <v>1090</v>
      </c>
      <c r="F157" s="440">
        <v>4.4000000000000004</v>
      </c>
      <c r="G157" s="439">
        <v>1080</v>
      </c>
      <c r="H157" s="440">
        <v>4.2</v>
      </c>
      <c r="I157" s="440">
        <v>4.5999999999999996</v>
      </c>
      <c r="J157" s="436" t="s">
        <v>2078</v>
      </c>
      <c r="M157" s="35"/>
      <c r="N157" s="36"/>
    </row>
    <row r="158" spans="2:14" ht="16.350000000000001" customHeight="1" x14ac:dyDescent="0.2">
      <c r="B158" s="356" t="s">
        <v>331</v>
      </c>
      <c r="C158" s="437" t="s">
        <v>2084</v>
      </c>
      <c r="D158" s="438">
        <v>693</v>
      </c>
      <c r="E158" s="439">
        <v>700</v>
      </c>
      <c r="F158" s="440">
        <v>4.4000000000000004</v>
      </c>
      <c r="G158" s="439">
        <v>693</v>
      </c>
      <c r="H158" s="440">
        <v>4.2</v>
      </c>
      <c r="I158" s="440">
        <v>4.5999999999999996</v>
      </c>
      <c r="J158" s="437" t="s">
        <v>2078</v>
      </c>
      <c r="M158" s="35"/>
      <c r="N158" s="36"/>
    </row>
    <row r="159" spans="2:14" ht="16.350000000000001" customHeight="1" x14ac:dyDescent="0.2">
      <c r="B159" s="356" t="s">
        <v>332</v>
      </c>
      <c r="C159" s="354" t="s">
        <v>2085</v>
      </c>
      <c r="D159" s="438">
        <v>1990</v>
      </c>
      <c r="E159" s="439">
        <v>2000</v>
      </c>
      <c r="F159" s="440">
        <v>4.4000000000000004</v>
      </c>
      <c r="G159" s="439">
        <v>1990</v>
      </c>
      <c r="H159" s="440">
        <v>4.2</v>
      </c>
      <c r="I159" s="440">
        <v>4.5999999999999996</v>
      </c>
      <c r="J159" s="436" t="s">
        <v>2078</v>
      </c>
      <c r="M159" s="35"/>
      <c r="N159" s="36"/>
    </row>
    <row r="160" spans="2:14" ht="16.350000000000001" customHeight="1" x14ac:dyDescent="0.2">
      <c r="B160" s="356" t="s">
        <v>333</v>
      </c>
      <c r="C160" s="437" t="s">
        <v>2086</v>
      </c>
      <c r="D160" s="438">
        <v>1280</v>
      </c>
      <c r="E160" s="439">
        <v>1300</v>
      </c>
      <c r="F160" s="440">
        <v>4.5</v>
      </c>
      <c r="G160" s="439">
        <v>1280</v>
      </c>
      <c r="H160" s="440">
        <v>4.3</v>
      </c>
      <c r="I160" s="440">
        <v>4.7</v>
      </c>
      <c r="J160" s="437" t="s">
        <v>2078</v>
      </c>
      <c r="M160" s="35"/>
      <c r="N160" s="36"/>
    </row>
    <row r="161" spans="2:14" ht="16.350000000000001" customHeight="1" x14ac:dyDescent="0.2">
      <c r="B161" s="356" t="s">
        <v>334</v>
      </c>
      <c r="C161" s="347" t="s">
        <v>2087</v>
      </c>
      <c r="D161" s="438">
        <v>1440</v>
      </c>
      <c r="E161" s="439">
        <v>1460</v>
      </c>
      <c r="F161" s="440">
        <v>4.3</v>
      </c>
      <c r="G161" s="439">
        <v>1440</v>
      </c>
      <c r="H161" s="440">
        <v>4.0999999999999996</v>
      </c>
      <c r="I161" s="440">
        <v>4.5</v>
      </c>
      <c r="J161" s="425" t="s">
        <v>597</v>
      </c>
      <c r="M161" s="35"/>
      <c r="N161" s="36"/>
    </row>
    <row r="162" spans="2:14" ht="16.350000000000001" customHeight="1" x14ac:dyDescent="0.2">
      <c r="B162" s="356" t="s">
        <v>335</v>
      </c>
      <c r="C162" s="437" t="s">
        <v>2088</v>
      </c>
      <c r="D162" s="438">
        <v>819</v>
      </c>
      <c r="E162" s="439">
        <v>831</v>
      </c>
      <c r="F162" s="440">
        <v>4.2</v>
      </c>
      <c r="G162" s="439">
        <v>814</v>
      </c>
      <c r="H162" s="440">
        <v>4</v>
      </c>
      <c r="I162" s="440">
        <v>4.4000000000000004</v>
      </c>
      <c r="J162" s="437" t="s">
        <v>2059</v>
      </c>
      <c r="M162" s="35"/>
      <c r="N162" s="36"/>
    </row>
    <row r="163" spans="2:14" ht="16.350000000000001" customHeight="1" x14ac:dyDescent="0.2">
      <c r="B163" s="356" t="s">
        <v>336</v>
      </c>
      <c r="C163" s="354" t="s">
        <v>1791</v>
      </c>
      <c r="D163" s="438">
        <v>485</v>
      </c>
      <c r="E163" s="439">
        <v>492</v>
      </c>
      <c r="F163" s="440">
        <v>4.3</v>
      </c>
      <c r="G163" s="439">
        <v>482</v>
      </c>
      <c r="H163" s="440">
        <v>4.0999999999999996</v>
      </c>
      <c r="I163" s="440">
        <v>4.5</v>
      </c>
      <c r="J163" s="436" t="s">
        <v>2059</v>
      </c>
      <c r="M163" s="35"/>
      <c r="N163" s="36"/>
    </row>
    <row r="164" spans="2:14" ht="16.350000000000001" customHeight="1" x14ac:dyDescent="0.2">
      <c r="B164" s="356" t="s">
        <v>337</v>
      </c>
      <c r="C164" s="437" t="s">
        <v>2089</v>
      </c>
      <c r="D164" s="438">
        <v>440</v>
      </c>
      <c r="E164" s="439">
        <v>446</v>
      </c>
      <c r="F164" s="440">
        <v>4.2</v>
      </c>
      <c r="G164" s="439">
        <v>437</v>
      </c>
      <c r="H164" s="440">
        <v>4</v>
      </c>
      <c r="I164" s="440">
        <v>4.4000000000000004</v>
      </c>
      <c r="J164" s="437" t="s">
        <v>2059</v>
      </c>
      <c r="M164" s="35"/>
      <c r="N164" s="36"/>
    </row>
    <row r="165" spans="2:14" ht="16.350000000000001" customHeight="1" x14ac:dyDescent="0.2">
      <c r="B165" s="356" t="s">
        <v>338</v>
      </c>
      <c r="C165" s="354" t="s">
        <v>1795</v>
      </c>
      <c r="D165" s="438">
        <v>3020</v>
      </c>
      <c r="E165" s="439">
        <v>3060</v>
      </c>
      <c r="F165" s="440">
        <v>4.2</v>
      </c>
      <c r="G165" s="439">
        <v>2970</v>
      </c>
      <c r="H165" s="440">
        <v>4</v>
      </c>
      <c r="I165" s="440">
        <v>4.4000000000000004</v>
      </c>
      <c r="J165" s="436" t="s">
        <v>2082</v>
      </c>
      <c r="M165" s="35"/>
      <c r="N165" s="36"/>
    </row>
    <row r="166" spans="2:14" ht="16.350000000000001" customHeight="1" x14ac:dyDescent="0.2">
      <c r="B166" s="356" t="s">
        <v>339</v>
      </c>
      <c r="C166" s="437" t="s">
        <v>2090</v>
      </c>
      <c r="D166" s="438">
        <v>1390</v>
      </c>
      <c r="E166" s="439">
        <v>1410</v>
      </c>
      <c r="F166" s="440">
        <v>4.2</v>
      </c>
      <c r="G166" s="439">
        <v>1370</v>
      </c>
      <c r="H166" s="440">
        <v>4</v>
      </c>
      <c r="I166" s="440">
        <v>4.4000000000000004</v>
      </c>
      <c r="J166" s="437" t="s">
        <v>2074</v>
      </c>
      <c r="M166" s="35"/>
      <c r="N166" s="36"/>
    </row>
    <row r="167" spans="2:14" ht="16.350000000000001" customHeight="1" x14ac:dyDescent="0.2">
      <c r="B167" s="356" t="s">
        <v>340</v>
      </c>
      <c r="C167" s="437" t="s">
        <v>2091</v>
      </c>
      <c r="D167" s="438">
        <v>1140</v>
      </c>
      <c r="E167" s="439">
        <v>1160</v>
      </c>
      <c r="F167" s="440">
        <v>4.2</v>
      </c>
      <c r="G167" s="439">
        <v>1120</v>
      </c>
      <c r="H167" s="440">
        <v>4</v>
      </c>
      <c r="I167" s="440">
        <v>4.4000000000000004</v>
      </c>
      <c r="J167" s="437" t="s">
        <v>2074</v>
      </c>
      <c r="M167" s="35"/>
      <c r="N167" s="36"/>
    </row>
    <row r="168" spans="2:14" ht="16.350000000000001" customHeight="1" x14ac:dyDescent="0.2">
      <c r="B168" s="356" t="s">
        <v>341</v>
      </c>
      <c r="C168" s="437" t="s">
        <v>2092</v>
      </c>
      <c r="D168" s="438">
        <v>2940</v>
      </c>
      <c r="E168" s="439">
        <v>2980</v>
      </c>
      <c r="F168" s="440">
        <v>4.3</v>
      </c>
      <c r="G168" s="439">
        <v>2890</v>
      </c>
      <c r="H168" s="440">
        <v>4.0999999999999996</v>
      </c>
      <c r="I168" s="440">
        <v>4.5</v>
      </c>
      <c r="J168" s="437" t="s">
        <v>2074</v>
      </c>
      <c r="M168" s="35"/>
      <c r="N168" s="36"/>
    </row>
    <row r="169" spans="2:14" ht="16.350000000000001" customHeight="1" x14ac:dyDescent="0.2">
      <c r="B169" s="356" t="s">
        <v>342</v>
      </c>
      <c r="C169" s="354" t="s">
        <v>2093</v>
      </c>
      <c r="D169" s="438">
        <v>2630</v>
      </c>
      <c r="E169" s="439">
        <v>2650</v>
      </c>
      <c r="F169" s="440">
        <v>4.7</v>
      </c>
      <c r="G169" s="439">
        <v>2630</v>
      </c>
      <c r="H169" s="440">
        <v>4.5</v>
      </c>
      <c r="I169" s="440">
        <v>4.9000000000000004</v>
      </c>
      <c r="J169" s="436" t="s">
        <v>2078</v>
      </c>
      <c r="M169" s="35"/>
      <c r="N169" s="36"/>
    </row>
    <row r="170" spans="2:14" ht="16.350000000000001" customHeight="1" x14ac:dyDescent="0.2">
      <c r="B170" s="356" t="s">
        <v>343</v>
      </c>
      <c r="C170" s="437" t="s">
        <v>2094</v>
      </c>
      <c r="D170" s="438">
        <v>2250</v>
      </c>
      <c r="E170" s="439">
        <v>2270</v>
      </c>
      <c r="F170" s="440">
        <v>4.5</v>
      </c>
      <c r="G170" s="439">
        <v>2220</v>
      </c>
      <c r="H170" s="440">
        <v>4.3</v>
      </c>
      <c r="I170" s="440">
        <v>4.7</v>
      </c>
      <c r="J170" s="437" t="s">
        <v>2082</v>
      </c>
      <c r="M170" s="35"/>
      <c r="N170" s="36"/>
    </row>
    <row r="171" spans="2:14" ht="16.350000000000001" customHeight="1" x14ac:dyDescent="0.2">
      <c r="B171" s="356" t="s">
        <v>344</v>
      </c>
      <c r="C171" s="347" t="s">
        <v>2095</v>
      </c>
      <c r="D171" s="438">
        <v>4380</v>
      </c>
      <c r="E171" s="439">
        <v>4440</v>
      </c>
      <c r="F171" s="440">
        <v>4.3</v>
      </c>
      <c r="G171" s="439">
        <v>4320</v>
      </c>
      <c r="H171" s="440">
        <v>4.0999999999999996</v>
      </c>
      <c r="I171" s="440">
        <v>4.5</v>
      </c>
      <c r="J171" s="425" t="s">
        <v>182</v>
      </c>
      <c r="M171" s="35"/>
      <c r="N171" s="36"/>
    </row>
    <row r="172" spans="2:14" ht="16.350000000000001" customHeight="1" x14ac:dyDescent="0.2">
      <c r="B172" s="356" t="s">
        <v>345</v>
      </c>
      <c r="C172" s="437" t="s">
        <v>2096</v>
      </c>
      <c r="D172" s="438">
        <v>1650</v>
      </c>
      <c r="E172" s="439">
        <v>1670</v>
      </c>
      <c r="F172" s="440">
        <v>4.3</v>
      </c>
      <c r="G172" s="439">
        <v>1630</v>
      </c>
      <c r="H172" s="440">
        <v>4.0999999999999996</v>
      </c>
      <c r="I172" s="440">
        <v>4.5</v>
      </c>
      <c r="J172" s="437" t="s">
        <v>2074</v>
      </c>
      <c r="M172" s="35"/>
      <c r="N172" s="36"/>
    </row>
    <row r="173" spans="2:14" ht="16.350000000000001" customHeight="1" x14ac:dyDescent="0.2">
      <c r="B173" s="356" t="s">
        <v>346</v>
      </c>
      <c r="C173" s="354" t="s">
        <v>1811</v>
      </c>
      <c r="D173" s="438">
        <v>590</v>
      </c>
      <c r="E173" s="439">
        <v>598</v>
      </c>
      <c r="F173" s="440">
        <v>4.3</v>
      </c>
      <c r="G173" s="439">
        <v>582</v>
      </c>
      <c r="H173" s="440">
        <v>4.0999999999999996</v>
      </c>
      <c r="I173" s="440">
        <v>4.5</v>
      </c>
      <c r="J173" s="436" t="s">
        <v>2082</v>
      </c>
      <c r="M173" s="35"/>
      <c r="N173" s="36"/>
    </row>
    <row r="174" spans="2:14" ht="16.350000000000001" customHeight="1" x14ac:dyDescent="0.2">
      <c r="B174" s="356" t="s">
        <v>347</v>
      </c>
      <c r="C174" s="437" t="s">
        <v>2097</v>
      </c>
      <c r="D174" s="438">
        <v>929</v>
      </c>
      <c r="E174" s="439">
        <v>942</v>
      </c>
      <c r="F174" s="440">
        <v>4.2</v>
      </c>
      <c r="G174" s="439">
        <v>915</v>
      </c>
      <c r="H174" s="440">
        <v>4</v>
      </c>
      <c r="I174" s="440">
        <v>4.4000000000000004</v>
      </c>
      <c r="J174" s="437" t="s">
        <v>2082</v>
      </c>
      <c r="M174" s="35"/>
      <c r="N174" s="36"/>
    </row>
    <row r="175" spans="2:14" ht="16.350000000000001" customHeight="1" x14ac:dyDescent="0.2">
      <c r="B175" s="356" t="s">
        <v>348</v>
      </c>
      <c r="C175" s="354" t="s">
        <v>1815</v>
      </c>
      <c r="D175" s="438">
        <v>1580</v>
      </c>
      <c r="E175" s="439">
        <v>1600</v>
      </c>
      <c r="F175" s="440">
        <v>4.2</v>
      </c>
      <c r="G175" s="439">
        <v>1570</v>
      </c>
      <c r="H175" s="440">
        <v>4</v>
      </c>
      <c r="I175" s="440">
        <v>4.4000000000000004</v>
      </c>
      <c r="J175" s="436" t="s">
        <v>2059</v>
      </c>
      <c r="M175" s="35"/>
      <c r="N175" s="36"/>
    </row>
    <row r="176" spans="2:14" ht="16.350000000000001" customHeight="1" x14ac:dyDescent="0.2">
      <c r="B176" s="356" t="s">
        <v>350</v>
      </c>
      <c r="C176" s="437" t="s">
        <v>2098</v>
      </c>
      <c r="D176" s="438">
        <v>1150</v>
      </c>
      <c r="E176" s="439">
        <v>1160</v>
      </c>
      <c r="F176" s="440">
        <v>4.3</v>
      </c>
      <c r="G176" s="439">
        <v>1140</v>
      </c>
      <c r="H176" s="440">
        <v>4.0999999999999996</v>
      </c>
      <c r="I176" s="440">
        <v>4.5</v>
      </c>
      <c r="J176" s="437" t="s">
        <v>2059</v>
      </c>
      <c r="M176" s="35"/>
      <c r="N176" s="36"/>
    </row>
    <row r="177" spans="2:14" ht="16.350000000000001" customHeight="1" x14ac:dyDescent="0.2">
      <c r="B177" s="356" t="s">
        <v>351</v>
      </c>
      <c r="C177" s="354" t="s">
        <v>2099</v>
      </c>
      <c r="D177" s="438">
        <v>942</v>
      </c>
      <c r="E177" s="439">
        <v>952</v>
      </c>
      <c r="F177" s="440">
        <v>4.3</v>
      </c>
      <c r="G177" s="439">
        <v>937</v>
      </c>
      <c r="H177" s="440">
        <v>4.3</v>
      </c>
      <c r="I177" s="440">
        <v>4.5</v>
      </c>
      <c r="J177" s="436" t="s">
        <v>2075</v>
      </c>
      <c r="M177" s="35"/>
      <c r="N177" s="36"/>
    </row>
    <row r="178" spans="2:14" ht="16.350000000000001" customHeight="1" x14ac:dyDescent="0.2">
      <c r="B178" s="356" t="s">
        <v>352</v>
      </c>
      <c r="C178" s="437" t="s">
        <v>2100</v>
      </c>
      <c r="D178" s="438">
        <v>458</v>
      </c>
      <c r="E178" s="439">
        <v>466</v>
      </c>
      <c r="F178" s="440">
        <v>4.2</v>
      </c>
      <c r="G178" s="439">
        <v>454</v>
      </c>
      <c r="H178" s="440">
        <v>4</v>
      </c>
      <c r="I178" s="440">
        <v>4.4000000000000004</v>
      </c>
      <c r="J178" s="437" t="s">
        <v>2059</v>
      </c>
      <c r="M178" s="35"/>
      <c r="N178" s="36"/>
    </row>
    <row r="179" spans="2:14" ht="16.350000000000001" customHeight="1" x14ac:dyDescent="0.2">
      <c r="B179" s="356" t="s">
        <v>353</v>
      </c>
      <c r="C179" s="347" t="s">
        <v>2101</v>
      </c>
      <c r="D179" s="438">
        <v>448</v>
      </c>
      <c r="E179" s="439">
        <v>454</v>
      </c>
      <c r="F179" s="440">
        <v>4.2</v>
      </c>
      <c r="G179" s="439">
        <v>445</v>
      </c>
      <c r="H179" s="440">
        <v>4</v>
      </c>
      <c r="I179" s="440">
        <v>4.4000000000000004</v>
      </c>
      <c r="J179" s="425" t="s">
        <v>26</v>
      </c>
      <c r="M179" s="35"/>
      <c r="N179" s="36"/>
    </row>
    <row r="180" spans="2:14" ht="16.350000000000001" customHeight="1" x14ac:dyDescent="0.2">
      <c r="B180" s="356" t="s">
        <v>354</v>
      </c>
      <c r="C180" s="437" t="s">
        <v>2102</v>
      </c>
      <c r="D180" s="438">
        <v>632</v>
      </c>
      <c r="E180" s="439">
        <v>638</v>
      </c>
      <c r="F180" s="440">
        <v>4.7</v>
      </c>
      <c r="G180" s="439">
        <v>625</v>
      </c>
      <c r="H180" s="440">
        <v>4.5</v>
      </c>
      <c r="I180" s="440">
        <v>4.9000000000000004</v>
      </c>
      <c r="J180" s="437" t="s">
        <v>2082</v>
      </c>
      <c r="M180" s="35"/>
      <c r="N180" s="36"/>
    </row>
    <row r="181" spans="2:14" ht="16.350000000000001" customHeight="1" x14ac:dyDescent="0.2">
      <c r="B181" s="356" t="s">
        <v>355</v>
      </c>
      <c r="C181" s="354" t="s">
        <v>1827</v>
      </c>
      <c r="D181" s="438">
        <v>1490</v>
      </c>
      <c r="E181" s="439">
        <v>1510</v>
      </c>
      <c r="F181" s="440">
        <v>4.4000000000000004</v>
      </c>
      <c r="G181" s="439">
        <v>1470</v>
      </c>
      <c r="H181" s="440">
        <v>4.2</v>
      </c>
      <c r="I181" s="440">
        <v>4.5999999999999996</v>
      </c>
      <c r="J181" s="436" t="s">
        <v>2074</v>
      </c>
      <c r="M181" s="35"/>
      <c r="N181" s="36"/>
    </row>
    <row r="182" spans="2:14" ht="16.350000000000001" customHeight="1" x14ac:dyDescent="0.2">
      <c r="B182" s="356" t="s">
        <v>356</v>
      </c>
      <c r="C182" s="437" t="s">
        <v>2103</v>
      </c>
      <c r="D182" s="438">
        <v>2950</v>
      </c>
      <c r="E182" s="439">
        <v>2990</v>
      </c>
      <c r="F182" s="440">
        <v>4.3</v>
      </c>
      <c r="G182" s="439">
        <v>2900</v>
      </c>
      <c r="H182" s="440">
        <v>4.0999999999999996</v>
      </c>
      <c r="I182" s="440">
        <v>4.5</v>
      </c>
      <c r="J182" s="437" t="s">
        <v>2074</v>
      </c>
      <c r="M182" s="35"/>
      <c r="N182" s="36"/>
    </row>
    <row r="183" spans="2:14" ht="16.350000000000001" customHeight="1" x14ac:dyDescent="0.2">
      <c r="B183" s="356" t="s">
        <v>357</v>
      </c>
      <c r="C183" s="437" t="s">
        <v>2104</v>
      </c>
      <c r="D183" s="438">
        <v>629</v>
      </c>
      <c r="E183" s="439">
        <v>636</v>
      </c>
      <c r="F183" s="440">
        <v>4.7</v>
      </c>
      <c r="G183" s="439">
        <v>626</v>
      </c>
      <c r="H183" s="440">
        <v>4.5</v>
      </c>
      <c r="I183" s="440">
        <v>4.9000000000000004</v>
      </c>
      <c r="J183" s="437" t="s">
        <v>2059</v>
      </c>
      <c r="M183" s="35"/>
      <c r="N183" s="36"/>
    </row>
    <row r="184" spans="2:14" ht="16.350000000000001" customHeight="1" x14ac:dyDescent="0.2">
      <c r="B184" s="356" t="s">
        <v>358</v>
      </c>
      <c r="C184" s="437" t="s">
        <v>2105</v>
      </c>
      <c r="D184" s="438">
        <v>754</v>
      </c>
      <c r="E184" s="439">
        <v>760</v>
      </c>
      <c r="F184" s="440">
        <v>4.7</v>
      </c>
      <c r="G184" s="439">
        <v>751</v>
      </c>
      <c r="H184" s="440">
        <v>4.5</v>
      </c>
      <c r="I184" s="440">
        <v>4.9000000000000004</v>
      </c>
      <c r="J184" s="437" t="s">
        <v>2059</v>
      </c>
      <c r="M184" s="35"/>
      <c r="N184" s="36"/>
    </row>
    <row r="185" spans="2:14" ht="16.350000000000001" customHeight="1" x14ac:dyDescent="0.2">
      <c r="B185" s="356" t="s">
        <v>360</v>
      </c>
      <c r="C185" s="347" t="s">
        <v>2106</v>
      </c>
      <c r="D185" s="438">
        <v>770</v>
      </c>
      <c r="E185" s="439">
        <v>782</v>
      </c>
      <c r="F185" s="440">
        <v>4.3</v>
      </c>
      <c r="G185" s="439">
        <v>765</v>
      </c>
      <c r="H185" s="440">
        <v>4.0999999999999996</v>
      </c>
      <c r="I185" s="440">
        <v>4.5</v>
      </c>
      <c r="J185" s="425" t="s">
        <v>2059</v>
      </c>
      <c r="M185" s="35"/>
      <c r="N185" s="36"/>
    </row>
    <row r="186" spans="2:14" ht="16.350000000000001" customHeight="1" x14ac:dyDescent="0.2">
      <c r="B186" s="356" t="s">
        <v>361</v>
      </c>
      <c r="C186" s="437" t="s">
        <v>2107</v>
      </c>
      <c r="D186" s="438">
        <v>746</v>
      </c>
      <c r="E186" s="439">
        <v>755</v>
      </c>
      <c r="F186" s="440">
        <v>4.5</v>
      </c>
      <c r="G186" s="439">
        <v>736</v>
      </c>
      <c r="H186" s="440">
        <v>4.3</v>
      </c>
      <c r="I186" s="440">
        <v>4.7</v>
      </c>
      <c r="J186" s="437" t="s">
        <v>2082</v>
      </c>
      <c r="M186" s="35"/>
      <c r="N186" s="36"/>
    </row>
    <row r="187" spans="2:14" ht="16.350000000000001" customHeight="1" x14ac:dyDescent="0.2">
      <c r="B187" s="356" t="s">
        <v>362</v>
      </c>
      <c r="C187" s="354" t="s">
        <v>1839</v>
      </c>
      <c r="D187" s="438">
        <v>573</v>
      </c>
      <c r="E187" s="439">
        <v>581</v>
      </c>
      <c r="F187" s="440">
        <v>4.4000000000000004</v>
      </c>
      <c r="G187" s="439">
        <v>570</v>
      </c>
      <c r="H187" s="440">
        <v>4.2</v>
      </c>
      <c r="I187" s="440">
        <v>4.5999999999999996</v>
      </c>
      <c r="J187" s="436" t="s">
        <v>2059</v>
      </c>
      <c r="M187" s="35"/>
      <c r="N187" s="36"/>
    </row>
    <row r="188" spans="2:14" ht="16.350000000000001" customHeight="1" x14ac:dyDescent="0.2">
      <c r="B188" s="356" t="s">
        <v>363</v>
      </c>
      <c r="C188" s="437" t="s">
        <v>2108</v>
      </c>
      <c r="D188" s="438">
        <v>357</v>
      </c>
      <c r="E188" s="439">
        <v>362</v>
      </c>
      <c r="F188" s="440">
        <v>4.4000000000000004</v>
      </c>
      <c r="G188" s="439">
        <v>355</v>
      </c>
      <c r="H188" s="440">
        <v>4.2</v>
      </c>
      <c r="I188" s="440">
        <v>4.5999999999999996</v>
      </c>
      <c r="J188" s="437" t="s">
        <v>2059</v>
      </c>
      <c r="M188" s="35"/>
      <c r="N188" s="36"/>
    </row>
    <row r="189" spans="2:14" ht="16.350000000000001" customHeight="1" x14ac:dyDescent="0.2">
      <c r="B189" s="356" t="s">
        <v>365</v>
      </c>
      <c r="C189" s="347" t="s">
        <v>2109</v>
      </c>
      <c r="D189" s="438">
        <v>705</v>
      </c>
      <c r="E189" s="439">
        <v>714</v>
      </c>
      <c r="F189" s="440">
        <v>4.4000000000000004</v>
      </c>
      <c r="G189" s="439">
        <v>696</v>
      </c>
      <c r="H189" s="440">
        <v>4.2</v>
      </c>
      <c r="I189" s="440">
        <v>4.5999999999999996</v>
      </c>
      <c r="J189" s="425" t="s">
        <v>182</v>
      </c>
      <c r="M189" s="35"/>
      <c r="N189" s="36"/>
    </row>
    <row r="190" spans="2:14" ht="16.350000000000001" customHeight="1" x14ac:dyDescent="0.2">
      <c r="B190" s="356" t="s">
        <v>366</v>
      </c>
      <c r="C190" s="437" t="s">
        <v>2110</v>
      </c>
      <c r="D190" s="438">
        <v>1460</v>
      </c>
      <c r="E190" s="439">
        <v>1480</v>
      </c>
      <c r="F190" s="440">
        <v>4.3</v>
      </c>
      <c r="G190" s="439">
        <v>1440</v>
      </c>
      <c r="H190" s="440">
        <v>4.0999999999999996</v>
      </c>
      <c r="I190" s="440">
        <v>4.5</v>
      </c>
      <c r="J190" s="437" t="s">
        <v>2074</v>
      </c>
      <c r="M190" s="35"/>
      <c r="N190" s="36"/>
    </row>
    <row r="191" spans="2:14" ht="16.350000000000001" customHeight="1" x14ac:dyDescent="0.2">
      <c r="B191" s="356" t="s">
        <v>367</v>
      </c>
      <c r="C191" s="347" t="s">
        <v>2111</v>
      </c>
      <c r="D191" s="438">
        <v>520</v>
      </c>
      <c r="E191" s="439">
        <v>524</v>
      </c>
      <c r="F191" s="440">
        <v>4.7</v>
      </c>
      <c r="G191" s="439">
        <v>518</v>
      </c>
      <c r="H191" s="440">
        <v>4.5</v>
      </c>
      <c r="I191" s="440">
        <v>4.9000000000000004</v>
      </c>
      <c r="J191" s="425" t="s">
        <v>2059</v>
      </c>
      <c r="M191" s="35"/>
      <c r="N191" s="36"/>
    </row>
    <row r="192" spans="2:14" ht="16.350000000000001" customHeight="1" x14ac:dyDescent="0.2">
      <c r="B192" s="356" t="s">
        <v>368</v>
      </c>
      <c r="C192" s="437" t="s">
        <v>2112</v>
      </c>
      <c r="D192" s="438">
        <v>1970</v>
      </c>
      <c r="E192" s="439">
        <v>1990</v>
      </c>
      <c r="F192" s="440">
        <v>4.2</v>
      </c>
      <c r="G192" s="439">
        <v>1960</v>
      </c>
      <c r="H192" s="440">
        <v>4</v>
      </c>
      <c r="I192" s="440">
        <v>4.4000000000000004</v>
      </c>
      <c r="J192" s="437" t="s">
        <v>2059</v>
      </c>
      <c r="M192" s="35"/>
      <c r="N192" s="36"/>
    </row>
    <row r="193" spans="2:14" ht="16.350000000000001" customHeight="1" x14ac:dyDescent="0.2">
      <c r="B193" s="356" t="s">
        <v>369</v>
      </c>
      <c r="C193" s="354" t="s">
        <v>2113</v>
      </c>
      <c r="D193" s="438">
        <v>1100</v>
      </c>
      <c r="E193" s="439">
        <v>1110</v>
      </c>
      <c r="F193" s="440">
        <v>4.5999999999999996</v>
      </c>
      <c r="G193" s="439">
        <v>1090</v>
      </c>
      <c r="H193" s="440">
        <v>4.4000000000000004</v>
      </c>
      <c r="I193" s="440">
        <v>4.8</v>
      </c>
      <c r="J193" s="436" t="s">
        <v>2059</v>
      </c>
      <c r="M193" s="35"/>
      <c r="N193" s="36"/>
    </row>
    <row r="194" spans="2:14" ht="16.350000000000001" customHeight="1" x14ac:dyDescent="0.2">
      <c r="B194" s="356" t="s">
        <v>370</v>
      </c>
      <c r="C194" s="437" t="s">
        <v>2114</v>
      </c>
      <c r="D194" s="438">
        <v>975</v>
      </c>
      <c r="E194" s="439">
        <v>984</v>
      </c>
      <c r="F194" s="440">
        <v>4.7</v>
      </c>
      <c r="G194" s="439">
        <v>971</v>
      </c>
      <c r="H194" s="440">
        <v>4.5</v>
      </c>
      <c r="I194" s="440">
        <v>4.9000000000000004</v>
      </c>
      <c r="J194" s="437" t="s">
        <v>2059</v>
      </c>
      <c r="M194" s="35"/>
      <c r="N194" s="36"/>
    </row>
    <row r="195" spans="2:14" ht="16.350000000000001" customHeight="1" x14ac:dyDescent="0.2">
      <c r="B195" s="356" t="s">
        <v>371</v>
      </c>
      <c r="C195" s="347" t="s">
        <v>2115</v>
      </c>
      <c r="D195" s="438">
        <v>951</v>
      </c>
      <c r="E195" s="439">
        <v>965</v>
      </c>
      <c r="F195" s="440">
        <v>4.3</v>
      </c>
      <c r="G195" s="439">
        <v>945</v>
      </c>
      <c r="H195" s="440">
        <v>4.0999999999999996</v>
      </c>
      <c r="I195" s="440">
        <v>4.5</v>
      </c>
      <c r="J195" s="425" t="s">
        <v>26</v>
      </c>
      <c r="M195" s="35"/>
      <c r="N195" s="36"/>
    </row>
    <row r="196" spans="2:14" ht="16.350000000000001" customHeight="1" x14ac:dyDescent="0.2">
      <c r="B196" s="356" t="s">
        <v>372</v>
      </c>
      <c r="C196" s="437" t="s">
        <v>2116</v>
      </c>
      <c r="D196" s="438">
        <v>702</v>
      </c>
      <c r="E196" s="439">
        <v>710</v>
      </c>
      <c r="F196" s="440">
        <v>4.5</v>
      </c>
      <c r="G196" s="439">
        <v>694</v>
      </c>
      <c r="H196" s="440">
        <v>4.3</v>
      </c>
      <c r="I196" s="440">
        <v>4.7</v>
      </c>
      <c r="J196" s="437" t="s">
        <v>2082</v>
      </c>
      <c r="M196" s="35"/>
      <c r="N196" s="36"/>
    </row>
    <row r="197" spans="2:14" ht="16.350000000000001" customHeight="1" x14ac:dyDescent="0.2">
      <c r="B197" s="356" t="s">
        <v>373</v>
      </c>
      <c r="C197" s="347" t="s">
        <v>521</v>
      </c>
      <c r="D197" s="438">
        <v>1730</v>
      </c>
      <c r="E197" s="439">
        <v>1750</v>
      </c>
      <c r="F197" s="440">
        <v>4.4000000000000004</v>
      </c>
      <c r="G197" s="439">
        <v>1710</v>
      </c>
      <c r="H197" s="440">
        <v>4.2</v>
      </c>
      <c r="I197" s="440">
        <v>4.5999999999999996</v>
      </c>
      <c r="J197" s="425" t="s">
        <v>2074</v>
      </c>
      <c r="M197" s="35"/>
      <c r="N197" s="36"/>
    </row>
    <row r="198" spans="2:14" ht="16.350000000000001" customHeight="1" x14ac:dyDescent="0.2">
      <c r="B198" s="356" t="s">
        <v>375</v>
      </c>
      <c r="C198" s="437" t="s">
        <v>2117</v>
      </c>
      <c r="D198" s="438">
        <v>532</v>
      </c>
      <c r="E198" s="439">
        <v>538</v>
      </c>
      <c r="F198" s="440">
        <v>4.5999999999999996</v>
      </c>
      <c r="G198" s="439">
        <v>525</v>
      </c>
      <c r="H198" s="440">
        <v>4.4000000000000004</v>
      </c>
      <c r="I198" s="440">
        <v>4.8</v>
      </c>
      <c r="J198" s="437" t="s">
        <v>2082</v>
      </c>
      <c r="M198" s="35"/>
      <c r="N198" s="36"/>
    </row>
    <row r="199" spans="2:14" ht="16.350000000000001" customHeight="1" x14ac:dyDescent="0.2">
      <c r="B199" s="356" t="s">
        <v>376</v>
      </c>
      <c r="C199" s="354" t="s">
        <v>1861</v>
      </c>
      <c r="D199" s="438">
        <v>1120</v>
      </c>
      <c r="E199" s="439">
        <v>1130</v>
      </c>
      <c r="F199" s="440">
        <v>4.8</v>
      </c>
      <c r="G199" s="439">
        <v>1120</v>
      </c>
      <c r="H199" s="440">
        <v>4.5999999999999996</v>
      </c>
      <c r="I199" s="440">
        <v>5</v>
      </c>
      <c r="J199" s="436" t="s">
        <v>2059</v>
      </c>
      <c r="M199" s="35"/>
      <c r="N199" s="36"/>
    </row>
    <row r="200" spans="2:14" ht="16.350000000000001" customHeight="1" x14ac:dyDescent="0.2">
      <c r="B200" s="356" t="s">
        <v>377</v>
      </c>
      <c r="C200" s="437" t="s">
        <v>2118</v>
      </c>
      <c r="D200" s="438">
        <v>422</v>
      </c>
      <c r="E200" s="439">
        <v>427</v>
      </c>
      <c r="F200" s="440">
        <v>4.4000000000000004</v>
      </c>
      <c r="G200" s="439">
        <v>420</v>
      </c>
      <c r="H200" s="440">
        <v>4.2</v>
      </c>
      <c r="I200" s="440">
        <v>4.5999999999999996</v>
      </c>
      <c r="J200" s="437" t="s">
        <v>2059</v>
      </c>
      <c r="M200" s="35"/>
      <c r="N200" s="36"/>
    </row>
    <row r="201" spans="2:14" ht="16.350000000000001" customHeight="1" x14ac:dyDescent="0.2">
      <c r="B201" s="356" t="s">
        <v>378</v>
      </c>
      <c r="C201" s="347" t="s">
        <v>1865</v>
      </c>
      <c r="D201" s="438">
        <v>1830</v>
      </c>
      <c r="E201" s="439">
        <v>1850</v>
      </c>
      <c r="F201" s="440">
        <v>4.2</v>
      </c>
      <c r="G201" s="439">
        <v>1800</v>
      </c>
      <c r="H201" s="440">
        <v>4</v>
      </c>
      <c r="I201" s="440">
        <v>4.4000000000000004</v>
      </c>
      <c r="J201" s="425" t="s">
        <v>28</v>
      </c>
      <c r="M201" s="35"/>
      <c r="N201" s="36"/>
    </row>
    <row r="202" spans="2:14" ht="16.350000000000001" customHeight="1" x14ac:dyDescent="0.2">
      <c r="B202" s="356" t="s">
        <v>379</v>
      </c>
      <c r="C202" s="437" t="s">
        <v>2119</v>
      </c>
      <c r="D202" s="438">
        <v>765</v>
      </c>
      <c r="E202" s="439">
        <v>775</v>
      </c>
      <c r="F202" s="440">
        <v>4.4000000000000004</v>
      </c>
      <c r="G202" s="439">
        <v>761</v>
      </c>
      <c r="H202" s="440">
        <v>4.2</v>
      </c>
      <c r="I202" s="440">
        <v>4.5999999999999996</v>
      </c>
      <c r="J202" s="437" t="s">
        <v>2059</v>
      </c>
      <c r="M202" s="35"/>
      <c r="N202" s="36"/>
    </row>
    <row r="203" spans="2:14" ht="16.350000000000001" customHeight="1" x14ac:dyDescent="0.2">
      <c r="B203" s="356" t="s">
        <v>380</v>
      </c>
      <c r="C203" s="347" t="s">
        <v>2120</v>
      </c>
      <c r="D203" s="438">
        <v>451</v>
      </c>
      <c r="E203" s="439">
        <v>454</v>
      </c>
      <c r="F203" s="440">
        <v>4.9000000000000004</v>
      </c>
      <c r="G203" s="439">
        <v>451</v>
      </c>
      <c r="H203" s="440">
        <v>4.7</v>
      </c>
      <c r="I203" s="440">
        <v>5.0999999999999996</v>
      </c>
      <c r="J203" s="425" t="s">
        <v>2078</v>
      </c>
      <c r="M203" s="35"/>
      <c r="N203" s="36"/>
    </row>
    <row r="204" spans="2:14" ht="16.350000000000001" customHeight="1" x14ac:dyDescent="0.2">
      <c r="B204" s="356" t="s">
        <v>381</v>
      </c>
      <c r="C204" s="437" t="s">
        <v>2121</v>
      </c>
      <c r="D204" s="438">
        <v>3890</v>
      </c>
      <c r="E204" s="439">
        <v>3940</v>
      </c>
      <c r="F204" s="440">
        <v>4.4000000000000004</v>
      </c>
      <c r="G204" s="439">
        <v>3830</v>
      </c>
      <c r="H204" s="440">
        <v>4.2</v>
      </c>
      <c r="I204" s="440">
        <v>4.5999999999999996</v>
      </c>
      <c r="J204" s="437" t="s">
        <v>2074</v>
      </c>
      <c r="M204" s="35"/>
      <c r="N204" s="36"/>
    </row>
    <row r="205" spans="2:14" ht="16.350000000000001" customHeight="1" x14ac:dyDescent="0.2">
      <c r="B205" s="356" t="s">
        <v>382</v>
      </c>
      <c r="C205" s="354" t="s">
        <v>1872</v>
      </c>
      <c r="D205" s="438">
        <v>2520</v>
      </c>
      <c r="E205" s="439">
        <v>2540</v>
      </c>
      <c r="F205" s="440">
        <v>4.5</v>
      </c>
      <c r="G205" s="439">
        <v>2520</v>
      </c>
      <c r="H205" s="440">
        <v>4.3</v>
      </c>
      <c r="I205" s="440">
        <v>4.7</v>
      </c>
      <c r="J205" s="436" t="s">
        <v>2078</v>
      </c>
      <c r="M205" s="35"/>
      <c r="N205" s="36"/>
    </row>
    <row r="206" spans="2:14" ht="16.350000000000001" customHeight="1" x14ac:dyDescent="0.2">
      <c r="B206" s="356" t="s">
        <v>383</v>
      </c>
      <c r="C206" s="437" t="s">
        <v>2122</v>
      </c>
      <c r="D206" s="438">
        <v>802</v>
      </c>
      <c r="E206" s="439">
        <v>808</v>
      </c>
      <c r="F206" s="440">
        <v>4.8</v>
      </c>
      <c r="G206" s="439">
        <v>802</v>
      </c>
      <c r="H206" s="440">
        <v>4.5999999999999996</v>
      </c>
      <c r="I206" s="440">
        <v>5</v>
      </c>
      <c r="J206" s="437" t="s">
        <v>2078</v>
      </c>
      <c r="M206" s="35"/>
      <c r="N206" s="36"/>
    </row>
    <row r="207" spans="2:14" ht="16.350000000000001" customHeight="1" x14ac:dyDescent="0.2">
      <c r="B207" s="356" t="s">
        <v>384</v>
      </c>
      <c r="C207" s="347" t="s">
        <v>2123</v>
      </c>
      <c r="D207" s="438">
        <v>644</v>
      </c>
      <c r="E207" s="439">
        <v>646</v>
      </c>
      <c r="F207" s="440">
        <v>4.7</v>
      </c>
      <c r="G207" s="439">
        <v>644</v>
      </c>
      <c r="H207" s="440">
        <v>4.5</v>
      </c>
      <c r="I207" s="440">
        <v>4.9000000000000004</v>
      </c>
      <c r="J207" s="425" t="s">
        <v>597</v>
      </c>
      <c r="M207" s="35"/>
      <c r="N207" s="36"/>
    </row>
    <row r="208" spans="2:14" ht="16.350000000000001" customHeight="1" x14ac:dyDescent="0.2">
      <c r="B208" s="356" t="s">
        <v>385</v>
      </c>
      <c r="C208" s="437" t="s">
        <v>2124</v>
      </c>
      <c r="D208" s="438">
        <v>539</v>
      </c>
      <c r="E208" s="439">
        <v>543</v>
      </c>
      <c r="F208" s="440">
        <v>4.9000000000000004</v>
      </c>
      <c r="G208" s="439">
        <v>539</v>
      </c>
      <c r="H208" s="440">
        <v>4.7</v>
      </c>
      <c r="I208" s="440">
        <v>5.0999999999999996</v>
      </c>
      <c r="J208" s="437" t="s">
        <v>2078</v>
      </c>
      <c r="M208" s="35"/>
      <c r="N208" s="36"/>
    </row>
    <row r="209" spans="2:14" ht="16.350000000000001" customHeight="1" x14ac:dyDescent="0.2">
      <c r="B209" s="356" t="s">
        <v>386</v>
      </c>
      <c r="C209" s="347" t="s">
        <v>1880</v>
      </c>
      <c r="D209" s="438">
        <v>1320</v>
      </c>
      <c r="E209" s="439">
        <v>1320</v>
      </c>
      <c r="F209" s="440">
        <v>4.7</v>
      </c>
      <c r="G209" s="439">
        <v>1320</v>
      </c>
      <c r="H209" s="440">
        <v>4.5</v>
      </c>
      <c r="I209" s="440">
        <v>4.9000000000000004</v>
      </c>
      <c r="J209" s="425" t="s">
        <v>2078</v>
      </c>
      <c r="M209" s="35"/>
      <c r="N209" s="36"/>
    </row>
    <row r="210" spans="2:14" ht="16.350000000000001" customHeight="1" x14ac:dyDescent="0.2">
      <c r="B210" s="356" t="s">
        <v>387</v>
      </c>
      <c r="C210" s="437" t="s">
        <v>2125</v>
      </c>
      <c r="D210" s="438">
        <v>787</v>
      </c>
      <c r="E210" s="439">
        <v>793</v>
      </c>
      <c r="F210" s="440">
        <v>5</v>
      </c>
      <c r="G210" s="439">
        <v>787</v>
      </c>
      <c r="H210" s="440">
        <v>4.8</v>
      </c>
      <c r="I210" s="440">
        <v>5.2</v>
      </c>
      <c r="J210" s="437" t="s">
        <v>2078</v>
      </c>
      <c r="M210" s="35"/>
      <c r="N210" s="36"/>
    </row>
    <row r="211" spans="2:14" ht="16.350000000000001" customHeight="1" x14ac:dyDescent="0.2">
      <c r="B211" s="356" t="s">
        <v>388</v>
      </c>
      <c r="C211" s="354" t="s">
        <v>1883</v>
      </c>
      <c r="D211" s="438">
        <v>749</v>
      </c>
      <c r="E211" s="439">
        <v>753</v>
      </c>
      <c r="F211" s="440">
        <v>4.8</v>
      </c>
      <c r="G211" s="439">
        <v>749</v>
      </c>
      <c r="H211" s="440">
        <v>4.5999999999999996</v>
      </c>
      <c r="I211" s="440">
        <v>5</v>
      </c>
      <c r="J211" s="436" t="s">
        <v>2078</v>
      </c>
      <c r="M211" s="35"/>
      <c r="N211" s="36"/>
    </row>
    <row r="212" spans="2:14" ht="16.350000000000001" customHeight="1" x14ac:dyDescent="0.2">
      <c r="B212" s="356" t="s">
        <v>389</v>
      </c>
      <c r="C212" s="437" t="s">
        <v>2126</v>
      </c>
      <c r="D212" s="438">
        <v>647</v>
      </c>
      <c r="E212" s="439">
        <v>652</v>
      </c>
      <c r="F212" s="440">
        <v>4.8</v>
      </c>
      <c r="G212" s="439">
        <v>647</v>
      </c>
      <c r="H212" s="440">
        <v>4.5999999999999996</v>
      </c>
      <c r="I212" s="440">
        <v>5</v>
      </c>
      <c r="J212" s="437" t="s">
        <v>2078</v>
      </c>
      <c r="M212" s="35"/>
      <c r="N212" s="36"/>
    </row>
    <row r="213" spans="2:14" ht="16.350000000000001" customHeight="1" x14ac:dyDescent="0.2">
      <c r="B213" s="356" t="s">
        <v>390</v>
      </c>
      <c r="C213" s="347" t="s">
        <v>2127</v>
      </c>
      <c r="D213" s="438">
        <v>995</v>
      </c>
      <c r="E213" s="439">
        <v>1010</v>
      </c>
      <c r="F213" s="440">
        <v>4.8</v>
      </c>
      <c r="G213" s="439">
        <v>995</v>
      </c>
      <c r="H213" s="440">
        <v>4.5999999999999996</v>
      </c>
      <c r="I213" s="440">
        <v>5</v>
      </c>
      <c r="J213" s="425" t="s">
        <v>597</v>
      </c>
      <c r="M213" s="35"/>
      <c r="N213" s="36"/>
    </row>
    <row r="214" spans="2:14" ht="16.350000000000001" customHeight="1" x14ac:dyDescent="0.2">
      <c r="B214" s="356" t="s">
        <v>391</v>
      </c>
      <c r="C214" s="437" t="s">
        <v>2128</v>
      </c>
      <c r="D214" s="438">
        <v>1200</v>
      </c>
      <c r="E214" s="439">
        <v>1210</v>
      </c>
      <c r="F214" s="440">
        <v>4.5999999999999996</v>
      </c>
      <c r="G214" s="439">
        <v>1200</v>
      </c>
      <c r="H214" s="440">
        <v>4.5</v>
      </c>
      <c r="I214" s="440">
        <v>4.9000000000000004</v>
      </c>
      <c r="J214" s="437" t="s">
        <v>2059</v>
      </c>
      <c r="M214" s="35"/>
      <c r="N214" s="36"/>
    </row>
    <row r="215" spans="2:14" ht="16.350000000000001" customHeight="1" x14ac:dyDescent="0.2">
      <c r="B215" s="356" t="s">
        <v>393</v>
      </c>
      <c r="C215" s="347" t="s">
        <v>2129</v>
      </c>
      <c r="D215" s="438">
        <v>1150</v>
      </c>
      <c r="E215" s="439">
        <v>1160</v>
      </c>
      <c r="F215" s="440">
        <v>4.7</v>
      </c>
      <c r="G215" s="439">
        <v>1130</v>
      </c>
      <c r="H215" s="440">
        <v>4.5</v>
      </c>
      <c r="I215" s="440">
        <v>4.9000000000000004</v>
      </c>
      <c r="J215" s="425" t="s">
        <v>2082</v>
      </c>
      <c r="M215" s="35"/>
      <c r="N215" s="36"/>
    </row>
    <row r="216" spans="2:14" ht="16.350000000000001" customHeight="1" x14ac:dyDescent="0.2">
      <c r="B216" s="356" t="s">
        <v>394</v>
      </c>
      <c r="C216" s="437" t="s">
        <v>2130</v>
      </c>
      <c r="D216" s="438">
        <v>296</v>
      </c>
      <c r="E216" s="439">
        <v>304</v>
      </c>
      <c r="F216" s="440">
        <v>4.9000000000000004</v>
      </c>
      <c r="G216" s="439">
        <v>296</v>
      </c>
      <c r="H216" s="440">
        <v>4.7</v>
      </c>
      <c r="I216" s="440">
        <v>5.0999999999999996</v>
      </c>
      <c r="J216" s="437" t="s">
        <v>2078</v>
      </c>
      <c r="M216" s="35"/>
      <c r="N216" s="36"/>
    </row>
    <row r="217" spans="2:14" ht="16.350000000000001" customHeight="1" x14ac:dyDescent="0.2">
      <c r="B217" s="356" t="s">
        <v>395</v>
      </c>
      <c r="C217" s="354" t="s">
        <v>2131</v>
      </c>
      <c r="D217" s="438">
        <v>1980</v>
      </c>
      <c r="E217" s="439">
        <v>2000</v>
      </c>
      <c r="F217" s="440">
        <v>5.2</v>
      </c>
      <c r="G217" s="439">
        <v>1950</v>
      </c>
      <c r="H217" s="440">
        <v>5</v>
      </c>
      <c r="I217" s="440">
        <v>5.4</v>
      </c>
      <c r="J217" s="436" t="s">
        <v>2074</v>
      </c>
      <c r="M217" s="35"/>
      <c r="N217" s="36"/>
    </row>
    <row r="218" spans="2:14" ht="16.350000000000001" customHeight="1" x14ac:dyDescent="0.2">
      <c r="B218" s="356" t="s">
        <v>396</v>
      </c>
      <c r="C218" s="437" t="s">
        <v>2132</v>
      </c>
      <c r="D218" s="438">
        <v>1970</v>
      </c>
      <c r="E218" s="439">
        <v>1990</v>
      </c>
      <c r="F218" s="440">
        <v>5.0999999999999996</v>
      </c>
      <c r="G218" s="439">
        <v>1950</v>
      </c>
      <c r="H218" s="440">
        <v>4.9000000000000004</v>
      </c>
      <c r="I218" s="440">
        <v>5.3</v>
      </c>
      <c r="J218" s="437" t="s">
        <v>2082</v>
      </c>
      <c r="M218" s="35"/>
      <c r="N218" s="36"/>
    </row>
    <row r="219" spans="2:14" ht="16.350000000000001" customHeight="1" x14ac:dyDescent="0.2">
      <c r="B219" s="356" t="s">
        <v>397</v>
      </c>
      <c r="C219" s="347" t="s">
        <v>2133</v>
      </c>
      <c r="D219" s="438">
        <v>1330</v>
      </c>
      <c r="E219" s="439">
        <v>1340</v>
      </c>
      <c r="F219" s="440">
        <v>5</v>
      </c>
      <c r="G219" s="439">
        <v>1310</v>
      </c>
      <c r="H219" s="440">
        <v>4.8</v>
      </c>
      <c r="I219" s="440">
        <v>5.2</v>
      </c>
      <c r="J219" s="425" t="s">
        <v>182</v>
      </c>
      <c r="M219" s="35"/>
      <c r="N219" s="36"/>
    </row>
    <row r="220" spans="2:14" ht="16.350000000000001" customHeight="1" x14ac:dyDescent="0.2">
      <c r="B220" s="356" t="s">
        <v>398</v>
      </c>
      <c r="C220" s="437" t="s">
        <v>2134</v>
      </c>
      <c r="D220" s="438">
        <v>838</v>
      </c>
      <c r="E220" s="439">
        <v>846</v>
      </c>
      <c r="F220" s="440">
        <v>4.9000000000000004</v>
      </c>
      <c r="G220" s="439">
        <v>830</v>
      </c>
      <c r="H220" s="440">
        <v>4.7</v>
      </c>
      <c r="I220" s="440">
        <v>5.0999999999999996</v>
      </c>
      <c r="J220" s="437" t="s">
        <v>2082</v>
      </c>
      <c r="M220" s="35"/>
      <c r="N220" s="36"/>
    </row>
    <row r="221" spans="2:14" ht="16.350000000000001" customHeight="1" x14ac:dyDescent="0.2">
      <c r="B221" s="356" t="s">
        <v>399</v>
      </c>
      <c r="C221" s="347" t="s">
        <v>2135</v>
      </c>
      <c r="D221" s="438">
        <v>1400</v>
      </c>
      <c r="E221" s="439">
        <v>1410</v>
      </c>
      <c r="F221" s="440">
        <v>5.3</v>
      </c>
      <c r="G221" s="439">
        <v>1390</v>
      </c>
      <c r="H221" s="440">
        <v>5.0999999999999996</v>
      </c>
      <c r="I221" s="440">
        <v>5.5</v>
      </c>
      <c r="J221" s="425" t="s">
        <v>2074</v>
      </c>
      <c r="M221" s="35"/>
      <c r="N221" s="36"/>
    </row>
    <row r="222" spans="2:14" ht="16.350000000000001" customHeight="1" x14ac:dyDescent="0.2">
      <c r="B222" s="356" t="s">
        <v>400</v>
      </c>
      <c r="C222" s="437" t="s">
        <v>2136</v>
      </c>
      <c r="D222" s="438">
        <v>2080</v>
      </c>
      <c r="E222" s="439">
        <v>2100</v>
      </c>
      <c r="F222" s="440">
        <v>4.9000000000000004</v>
      </c>
      <c r="G222" s="439">
        <v>2050</v>
      </c>
      <c r="H222" s="440">
        <v>4.7</v>
      </c>
      <c r="I222" s="440">
        <v>5.1000000000000005</v>
      </c>
      <c r="J222" s="437" t="s">
        <v>2082</v>
      </c>
      <c r="M222" s="35"/>
      <c r="N222" s="36"/>
    </row>
    <row r="223" spans="2:14" ht="16.350000000000001" customHeight="1" x14ac:dyDescent="0.2">
      <c r="B223" s="356" t="s">
        <v>401</v>
      </c>
      <c r="C223" s="354" t="s">
        <v>1906</v>
      </c>
      <c r="D223" s="438">
        <v>1020</v>
      </c>
      <c r="E223" s="439">
        <v>1030</v>
      </c>
      <c r="F223" s="440">
        <v>4.9000000000000004</v>
      </c>
      <c r="G223" s="439">
        <v>1010</v>
      </c>
      <c r="H223" s="440">
        <v>4.7</v>
      </c>
      <c r="I223" s="440">
        <v>5.1000000000000005</v>
      </c>
      <c r="J223" s="436" t="s">
        <v>2082</v>
      </c>
      <c r="M223" s="35"/>
      <c r="N223" s="36"/>
    </row>
    <row r="224" spans="2:14" ht="16.350000000000001" customHeight="1" x14ac:dyDescent="0.2">
      <c r="B224" s="356" t="s">
        <v>402</v>
      </c>
      <c r="C224" s="437" t="s">
        <v>2137</v>
      </c>
      <c r="D224" s="438">
        <v>1150</v>
      </c>
      <c r="E224" s="439">
        <v>1160</v>
      </c>
      <c r="F224" s="440">
        <v>4.8</v>
      </c>
      <c r="G224" s="439">
        <v>1140</v>
      </c>
      <c r="H224" s="440">
        <v>4.5999999999999996</v>
      </c>
      <c r="I224" s="440">
        <v>5</v>
      </c>
      <c r="J224" s="437" t="s">
        <v>2082</v>
      </c>
      <c r="M224" s="35"/>
      <c r="N224" s="36"/>
    </row>
    <row r="225" spans="2:14" ht="16.350000000000001" customHeight="1" x14ac:dyDescent="0.2">
      <c r="B225" s="356" t="s">
        <v>403</v>
      </c>
      <c r="C225" s="347" t="s">
        <v>1910</v>
      </c>
      <c r="D225" s="438">
        <v>394</v>
      </c>
      <c r="E225" s="439">
        <v>397</v>
      </c>
      <c r="F225" s="440">
        <v>5.2</v>
      </c>
      <c r="G225" s="439">
        <v>390</v>
      </c>
      <c r="H225" s="440">
        <v>5</v>
      </c>
      <c r="I225" s="440">
        <v>5.4</v>
      </c>
      <c r="J225" s="425" t="s">
        <v>28</v>
      </c>
      <c r="M225" s="35"/>
      <c r="N225" s="36"/>
    </row>
    <row r="226" spans="2:14" ht="16.350000000000001" customHeight="1" x14ac:dyDescent="0.2">
      <c r="B226" s="356" t="s">
        <v>405</v>
      </c>
      <c r="C226" s="437" t="s">
        <v>2138</v>
      </c>
      <c r="D226" s="438">
        <v>840</v>
      </c>
      <c r="E226" s="439">
        <v>851</v>
      </c>
      <c r="F226" s="440">
        <v>4.8</v>
      </c>
      <c r="G226" s="439">
        <v>828</v>
      </c>
      <c r="H226" s="440">
        <v>4.5999999999999996</v>
      </c>
      <c r="I226" s="440">
        <v>5.0999999999999996</v>
      </c>
      <c r="J226" s="437" t="s">
        <v>2074</v>
      </c>
      <c r="M226" s="35"/>
      <c r="N226" s="36"/>
    </row>
    <row r="227" spans="2:14" ht="16.350000000000001" customHeight="1" x14ac:dyDescent="0.2">
      <c r="B227" s="356" t="s">
        <v>406</v>
      </c>
      <c r="C227" s="347" t="s">
        <v>2139</v>
      </c>
      <c r="D227" s="438">
        <v>549</v>
      </c>
      <c r="E227" s="439">
        <v>553</v>
      </c>
      <c r="F227" s="440">
        <v>5</v>
      </c>
      <c r="G227" s="439">
        <v>544</v>
      </c>
      <c r="H227" s="440">
        <v>4.8</v>
      </c>
      <c r="I227" s="440">
        <v>5.2</v>
      </c>
      <c r="J227" s="425" t="s">
        <v>2074</v>
      </c>
      <c r="M227" s="35"/>
      <c r="N227" s="36"/>
    </row>
    <row r="228" spans="2:14" ht="16.350000000000001" customHeight="1" x14ac:dyDescent="0.2">
      <c r="B228" s="356" t="s">
        <v>407</v>
      </c>
      <c r="C228" s="437" t="s">
        <v>2140</v>
      </c>
      <c r="D228" s="438">
        <v>653</v>
      </c>
      <c r="E228" s="439">
        <v>659</v>
      </c>
      <c r="F228" s="440">
        <v>5</v>
      </c>
      <c r="G228" s="439">
        <v>647</v>
      </c>
      <c r="H228" s="440">
        <v>4.8</v>
      </c>
      <c r="I228" s="440">
        <v>5.2</v>
      </c>
      <c r="J228" s="437" t="s">
        <v>2074</v>
      </c>
      <c r="M228" s="35"/>
      <c r="N228" s="36"/>
    </row>
    <row r="229" spans="2:14" ht="16.350000000000001" customHeight="1" x14ac:dyDescent="0.2">
      <c r="B229" s="356" t="s">
        <v>408</v>
      </c>
      <c r="C229" s="354" t="s">
        <v>1918</v>
      </c>
      <c r="D229" s="438">
        <v>499</v>
      </c>
      <c r="E229" s="439">
        <v>504</v>
      </c>
      <c r="F229" s="440">
        <v>4.9000000000000004</v>
      </c>
      <c r="G229" s="439">
        <v>493</v>
      </c>
      <c r="H229" s="440">
        <v>4.7</v>
      </c>
      <c r="I229" s="440">
        <v>5.0999999999999996</v>
      </c>
      <c r="J229" s="436" t="s">
        <v>2074</v>
      </c>
      <c r="M229" s="35"/>
      <c r="N229" s="36"/>
    </row>
    <row r="230" spans="2:14" ht="16.350000000000001" customHeight="1" x14ac:dyDescent="0.2">
      <c r="B230" s="356" t="s">
        <v>409</v>
      </c>
      <c r="C230" s="437" t="s">
        <v>2141</v>
      </c>
      <c r="D230" s="438">
        <v>477</v>
      </c>
      <c r="E230" s="439">
        <v>480</v>
      </c>
      <c r="F230" s="440">
        <v>5</v>
      </c>
      <c r="G230" s="439">
        <v>474</v>
      </c>
      <c r="H230" s="440">
        <v>4.8</v>
      </c>
      <c r="I230" s="440">
        <v>5.2</v>
      </c>
      <c r="J230" s="437" t="s">
        <v>2074</v>
      </c>
      <c r="M230" s="35"/>
      <c r="N230" s="36"/>
    </row>
    <row r="231" spans="2:14" ht="16.350000000000001" customHeight="1" x14ac:dyDescent="0.2">
      <c r="B231" s="356" t="s">
        <v>410</v>
      </c>
      <c r="C231" s="347" t="s">
        <v>2142</v>
      </c>
      <c r="D231" s="438">
        <v>759</v>
      </c>
      <c r="E231" s="439">
        <v>767</v>
      </c>
      <c r="F231" s="440">
        <v>5</v>
      </c>
      <c r="G231" s="439">
        <v>751</v>
      </c>
      <c r="H231" s="440">
        <v>4.8</v>
      </c>
      <c r="I231" s="440">
        <v>5.2</v>
      </c>
      <c r="J231" s="425" t="s">
        <v>28</v>
      </c>
      <c r="M231" s="35"/>
      <c r="N231" s="36"/>
    </row>
    <row r="232" spans="2:14" ht="16.350000000000001" customHeight="1" x14ac:dyDescent="0.2">
      <c r="B232" s="356" t="s">
        <v>411</v>
      </c>
      <c r="C232" s="437" t="s">
        <v>2143</v>
      </c>
      <c r="D232" s="438">
        <v>790</v>
      </c>
      <c r="E232" s="439">
        <v>796</v>
      </c>
      <c r="F232" s="440">
        <v>5</v>
      </c>
      <c r="G232" s="439">
        <v>783</v>
      </c>
      <c r="H232" s="440">
        <v>4.8</v>
      </c>
      <c r="I232" s="440">
        <v>5.2</v>
      </c>
      <c r="J232" s="437" t="s">
        <v>2074</v>
      </c>
      <c r="M232" s="35"/>
      <c r="N232" s="36"/>
    </row>
    <row r="233" spans="2:14" ht="16.350000000000001" customHeight="1" x14ac:dyDescent="0.2">
      <c r="B233" s="356" t="s">
        <v>412</v>
      </c>
      <c r="C233" s="347" t="s">
        <v>1926</v>
      </c>
      <c r="D233" s="438">
        <v>1670</v>
      </c>
      <c r="E233" s="439">
        <v>1690</v>
      </c>
      <c r="F233" s="440">
        <v>5.2</v>
      </c>
      <c r="G233" s="439">
        <v>1650</v>
      </c>
      <c r="H233" s="440">
        <v>5</v>
      </c>
      <c r="I233" s="440">
        <v>5.4</v>
      </c>
      <c r="J233" s="425" t="s">
        <v>2082</v>
      </c>
      <c r="M233" s="35"/>
      <c r="N233" s="36"/>
    </row>
    <row r="234" spans="2:14" ht="16.350000000000001" customHeight="1" x14ac:dyDescent="0.2">
      <c r="B234" s="356" t="s">
        <v>413</v>
      </c>
      <c r="C234" s="437" t="s">
        <v>2144</v>
      </c>
      <c r="D234" s="438">
        <v>976</v>
      </c>
      <c r="E234" s="439">
        <v>988</v>
      </c>
      <c r="F234" s="440">
        <v>4.2</v>
      </c>
      <c r="G234" s="439">
        <v>963</v>
      </c>
      <c r="H234" s="440">
        <v>4</v>
      </c>
      <c r="I234" s="440">
        <v>4.4000000000000004</v>
      </c>
      <c r="J234" s="437" t="s">
        <v>2074</v>
      </c>
      <c r="M234" s="35"/>
      <c r="N234" s="36"/>
    </row>
    <row r="235" spans="2:14" ht="16.350000000000001" customHeight="1" x14ac:dyDescent="0.2">
      <c r="B235" s="356" t="s">
        <v>414</v>
      </c>
      <c r="C235" s="354" t="s">
        <v>1930</v>
      </c>
      <c r="D235" s="438">
        <v>775</v>
      </c>
      <c r="E235" s="439">
        <v>782</v>
      </c>
      <c r="F235" s="440">
        <v>4.5</v>
      </c>
      <c r="G235" s="439">
        <v>768</v>
      </c>
      <c r="H235" s="440">
        <v>4.3</v>
      </c>
      <c r="I235" s="440">
        <v>4.7</v>
      </c>
      <c r="J235" s="436" t="s">
        <v>2074</v>
      </c>
      <c r="M235" s="35"/>
      <c r="N235" s="36"/>
    </row>
    <row r="236" spans="2:14" ht="16.350000000000001" customHeight="1" x14ac:dyDescent="0.2">
      <c r="B236" s="356" t="s">
        <v>991</v>
      </c>
      <c r="C236" s="437" t="s">
        <v>1264</v>
      </c>
      <c r="D236" s="438">
        <v>1110</v>
      </c>
      <c r="E236" s="439">
        <v>1130</v>
      </c>
      <c r="F236" s="440">
        <v>4.0999999999999996</v>
      </c>
      <c r="G236" s="439">
        <v>1090</v>
      </c>
      <c r="H236" s="440">
        <v>3.9</v>
      </c>
      <c r="I236" s="440">
        <v>4.3</v>
      </c>
      <c r="J236" s="437" t="s">
        <v>2082</v>
      </c>
      <c r="M236" s="35"/>
      <c r="N236" s="36"/>
    </row>
    <row r="237" spans="2:14" ht="16.350000000000001" customHeight="1" x14ac:dyDescent="0.2">
      <c r="B237" s="356" t="s">
        <v>1474</v>
      </c>
      <c r="C237" s="620" t="s">
        <v>1479</v>
      </c>
      <c r="D237" s="438">
        <v>7310</v>
      </c>
      <c r="E237" s="439">
        <v>7380</v>
      </c>
      <c r="F237" s="440">
        <v>4.2</v>
      </c>
      <c r="G237" s="439">
        <v>7280</v>
      </c>
      <c r="H237" s="440">
        <v>4</v>
      </c>
      <c r="I237" s="440">
        <v>4.4000000000000004</v>
      </c>
      <c r="J237" s="620" t="s">
        <v>26</v>
      </c>
      <c r="M237" s="35"/>
      <c r="N237" s="36"/>
    </row>
    <row r="238" spans="2:14" ht="16.350000000000001" customHeight="1" x14ac:dyDescent="0.2">
      <c r="B238" s="356" t="s">
        <v>1475</v>
      </c>
      <c r="C238" s="620" t="s">
        <v>1480</v>
      </c>
      <c r="D238" s="438">
        <v>5390</v>
      </c>
      <c r="E238" s="439">
        <v>5450</v>
      </c>
      <c r="F238" s="440">
        <v>4.4000000000000004</v>
      </c>
      <c r="G238" s="439">
        <v>5370</v>
      </c>
      <c r="H238" s="440">
        <v>4.2</v>
      </c>
      <c r="I238" s="440">
        <v>4.5999999999999996</v>
      </c>
      <c r="J238" s="620" t="s">
        <v>26</v>
      </c>
      <c r="M238" s="35"/>
      <c r="N238" s="36"/>
    </row>
    <row r="239" spans="2:14" ht="16.350000000000001" customHeight="1" x14ac:dyDescent="0.2">
      <c r="B239" s="356" t="s">
        <v>1476</v>
      </c>
      <c r="C239" s="620" t="s">
        <v>1481</v>
      </c>
      <c r="D239" s="438">
        <v>2890</v>
      </c>
      <c r="E239" s="439">
        <v>2910</v>
      </c>
      <c r="F239" s="440">
        <v>4.3</v>
      </c>
      <c r="G239" s="439">
        <v>2880</v>
      </c>
      <c r="H239" s="440">
        <v>4</v>
      </c>
      <c r="I239" s="440">
        <v>4.5</v>
      </c>
      <c r="J239" s="620" t="s">
        <v>26</v>
      </c>
      <c r="M239" s="35"/>
      <c r="N239" s="36"/>
    </row>
    <row r="240" spans="2:14" ht="16.350000000000001" customHeight="1" x14ac:dyDescent="0.2">
      <c r="B240" s="356" t="s">
        <v>1477</v>
      </c>
      <c r="C240" s="620" t="s">
        <v>1482</v>
      </c>
      <c r="D240" s="438">
        <v>1330</v>
      </c>
      <c r="E240" s="439">
        <v>1350</v>
      </c>
      <c r="F240" s="440">
        <v>4.2</v>
      </c>
      <c r="G240" s="439">
        <v>1320</v>
      </c>
      <c r="H240" s="440">
        <v>4.3</v>
      </c>
      <c r="I240" s="440">
        <v>4.4000000000000004</v>
      </c>
      <c r="J240" s="620" t="s">
        <v>27</v>
      </c>
      <c r="M240" s="35"/>
      <c r="N240" s="36"/>
    </row>
    <row r="241" spans="2:14" ht="16.350000000000001" customHeight="1" x14ac:dyDescent="0.2">
      <c r="B241" s="356" t="s">
        <v>1478</v>
      </c>
      <c r="C241" s="620" t="s">
        <v>1483</v>
      </c>
      <c r="D241" s="438">
        <v>1330</v>
      </c>
      <c r="E241" s="439">
        <v>1350</v>
      </c>
      <c r="F241" s="440">
        <v>4.7</v>
      </c>
      <c r="G241" s="439">
        <v>1320</v>
      </c>
      <c r="H241" s="440">
        <v>4.8</v>
      </c>
      <c r="I241" s="440">
        <v>4.9000000000000004</v>
      </c>
      <c r="J241" s="620" t="s">
        <v>27</v>
      </c>
      <c r="M241" s="35"/>
      <c r="N241" s="36"/>
    </row>
    <row r="242" spans="2:14" ht="16.350000000000001" customHeight="1" x14ac:dyDescent="0.2">
      <c r="B242" s="356" t="s">
        <v>415</v>
      </c>
      <c r="C242" s="347" t="s">
        <v>2145</v>
      </c>
      <c r="D242" s="438">
        <v>689</v>
      </c>
      <c r="E242" s="439">
        <v>689</v>
      </c>
      <c r="F242" s="440">
        <v>5.3</v>
      </c>
      <c r="G242" s="439">
        <v>689</v>
      </c>
      <c r="H242" s="440">
        <v>5.0999999999999996</v>
      </c>
      <c r="I242" s="440">
        <v>5.5</v>
      </c>
      <c r="J242" s="425" t="s">
        <v>26</v>
      </c>
      <c r="M242" s="35"/>
      <c r="N242" s="36"/>
    </row>
    <row r="243" spans="2:14" ht="16.350000000000001" customHeight="1" x14ac:dyDescent="0.2">
      <c r="B243" s="356" t="s">
        <v>416</v>
      </c>
      <c r="C243" s="437" t="s">
        <v>2146</v>
      </c>
      <c r="D243" s="438">
        <v>678</v>
      </c>
      <c r="E243" s="439">
        <v>683</v>
      </c>
      <c r="F243" s="440">
        <v>5.4</v>
      </c>
      <c r="G243" s="439">
        <v>673</v>
      </c>
      <c r="H243" s="440">
        <v>5.2</v>
      </c>
      <c r="I243" s="440">
        <v>5.6</v>
      </c>
      <c r="J243" s="437" t="s">
        <v>2074</v>
      </c>
      <c r="M243" s="35"/>
      <c r="N243" s="36"/>
    </row>
    <row r="244" spans="2:14" ht="16.350000000000001" customHeight="1" x14ac:dyDescent="0.2">
      <c r="B244" s="356" t="s">
        <v>417</v>
      </c>
      <c r="C244" s="347" t="s">
        <v>2147</v>
      </c>
      <c r="D244" s="438">
        <v>1670</v>
      </c>
      <c r="E244" s="439">
        <v>1680</v>
      </c>
      <c r="F244" s="440">
        <v>5</v>
      </c>
      <c r="G244" s="439">
        <v>1650</v>
      </c>
      <c r="H244" s="440">
        <v>4.8</v>
      </c>
      <c r="I244" s="440">
        <v>5.2</v>
      </c>
      <c r="J244" s="425" t="s">
        <v>2074</v>
      </c>
      <c r="M244" s="35"/>
      <c r="N244" s="36"/>
    </row>
    <row r="245" spans="2:14" ht="16.350000000000001" customHeight="1" x14ac:dyDescent="0.2">
      <c r="B245" s="356" t="s">
        <v>419</v>
      </c>
      <c r="C245" s="437" t="s">
        <v>2148</v>
      </c>
      <c r="D245" s="438">
        <v>272</v>
      </c>
      <c r="E245" s="439">
        <v>268</v>
      </c>
      <c r="F245" s="440">
        <v>5.3</v>
      </c>
      <c r="G245" s="439">
        <v>274</v>
      </c>
      <c r="H245" s="440">
        <v>5.0999999999999996</v>
      </c>
      <c r="I245" s="440">
        <v>5.5</v>
      </c>
      <c r="J245" s="437" t="s">
        <v>2075</v>
      </c>
      <c r="M245" s="35"/>
      <c r="N245" s="36"/>
    </row>
    <row r="246" spans="2:14" ht="16.350000000000001" customHeight="1" x14ac:dyDescent="0.2">
      <c r="B246" s="356" t="s">
        <v>420</v>
      </c>
      <c r="C246" s="354" t="s">
        <v>2149</v>
      </c>
      <c r="D246" s="438">
        <v>520</v>
      </c>
      <c r="E246" s="439">
        <v>524</v>
      </c>
      <c r="F246" s="440">
        <v>5.3</v>
      </c>
      <c r="G246" s="439">
        <v>516</v>
      </c>
      <c r="H246" s="440">
        <v>5.0999999999999996</v>
      </c>
      <c r="I246" s="440">
        <v>5.5</v>
      </c>
      <c r="J246" s="436" t="s">
        <v>2074</v>
      </c>
      <c r="M246" s="35"/>
      <c r="N246" s="36"/>
    </row>
    <row r="247" spans="2:14" ht="16.350000000000001" customHeight="1" x14ac:dyDescent="0.2">
      <c r="B247" s="356" t="s">
        <v>421</v>
      </c>
      <c r="C247" s="437" t="s">
        <v>2150</v>
      </c>
      <c r="D247" s="438">
        <v>343</v>
      </c>
      <c r="E247" s="439">
        <v>346</v>
      </c>
      <c r="F247" s="440">
        <v>5.3</v>
      </c>
      <c r="G247" s="439">
        <v>340</v>
      </c>
      <c r="H247" s="440">
        <v>5.0999999999999996</v>
      </c>
      <c r="I247" s="440">
        <v>5.5</v>
      </c>
      <c r="J247" s="437" t="s">
        <v>2074</v>
      </c>
      <c r="M247" s="35"/>
      <c r="N247" s="36"/>
    </row>
    <row r="248" spans="2:14" ht="16.350000000000001" customHeight="1" x14ac:dyDescent="0.2">
      <c r="B248" s="356" t="s">
        <v>422</v>
      </c>
      <c r="C248" s="347" t="s">
        <v>2151</v>
      </c>
      <c r="D248" s="438">
        <v>570</v>
      </c>
      <c r="E248" s="439">
        <v>574</v>
      </c>
      <c r="F248" s="440">
        <v>5.4</v>
      </c>
      <c r="G248" s="439">
        <v>566</v>
      </c>
      <c r="H248" s="440">
        <v>5.2</v>
      </c>
      <c r="I248" s="440">
        <v>5.6</v>
      </c>
      <c r="J248" s="425" t="s">
        <v>182</v>
      </c>
      <c r="M248" s="35"/>
      <c r="N248" s="36"/>
    </row>
    <row r="249" spans="2:14" ht="16.350000000000001" customHeight="1" x14ac:dyDescent="0.2">
      <c r="B249" s="356" t="s">
        <v>423</v>
      </c>
      <c r="C249" s="437" t="s">
        <v>2152</v>
      </c>
      <c r="D249" s="438">
        <v>484</v>
      </c>
      <c r="E249" s="439">
        <v>486</v>
      </c>
      <c r="F249" s="440">
        <v>5.5</v>
      </c>
      <c r="G249" s="439">
        <v>481</v>
      </c>
      <c r="H249" s="440">
        <v>5.3</v>
      </c>
      <c r="I249" s="440">
        <v>5.7</v>
      </c>
      <c r="J249" s="437" t="s">
        <v>2082</v>
      </c>
      <c r="M249" s="35"/>
      <c r="N249" s="36"/>
    </row>
    <row r="250" spans="2:14" ht="16.350000000000001" customHeight="1" x14ac:dyDescent="0.2">
      <c r="B250" s="356" t="s">
        <v>424</v>
      </c>
      <c r="C250" s="347" t="s">
        <v>2153</v>
      </c>
      <c r="D250" s="438">
        <v>410</v>
      </c>
      <c r="E250" s="439">
        <v>412</v>
      </c>
      <c r="F250" s="440">
        <v>5.5</v>
      </c>
      <c r="G250" s="439">
        <v>407</v>
      </c>
      <c r="H250" s="440">
        <v>5.3</v>
      </c>
      <c r="I250" s="440">
        <v>5.7</v>
      </c>
      <c r="J250" s="425" t="s">
        <v>2082</v>
      </c>
      <c r="M250" s="35"/>
      <c r="N250" s="36"/>
    </row>
    <row r="251" spans="2:14" ht="16.350000000000001" customHeight="1" x14ac:dyDescent="0.2">
      <c r="B251" s="356" t="s">
        <v>425</v>
      </c>
      <c r="C251" s="437" t="s">
        <v>2154</v>
      </c>
      <c r="D251" s="438">
        <v>264</v>
      </c>
      <c r="E251" s="439">
        <v>265</v>
      </c>
      <c r="F251" s="440">
        <v>5.4</v>
      </c>
      <c r="G251" s="439">
        <v>262</v>
      </c>
      <c r="H251" s="440">
        <v>5.2</v>
      </c>
      <c r="I251" s="440">
        <v>5.6</v>
      </c>
      <c r="J251" s="437" t="s">
        <v>2082</v>
      </c>
      <c r="M251" s="35"/>
      <c r="N251" s="36"/>
    </row>
    <row r="252" spans="2:14" ht="16.350000000000001" customHeight="1" x14ac:dyDescent="0.2">
      <c r="B252" s="356" t="s">
        <v>426</v>
      </c>
      <c r="C252" s="354" t="s">
        <v>1959</v>
      </c>
      <c r="D252" s="438">
        <v>230</v>
      </c>
      <c r="E252" s="439">
        <v>231</v>
      </c>
      <c r="F252" s="440">
        <v>5.4</v>
      </c>
      <c r="G252" s="439">
        <v>229</v>
      </c>
      <c r="H252" s="440">
        <v>5.2</v>
      </c>
      <c r="I252" s="440">
        <v>5.6</v>
      </c>
      <c r="J252" s="436" t="s">
        <v>2082</v>
      </c>
      <c r="M252" s="35"/>
      <c r="N252" s="36"/>
    </row>
    <row r="253" spans="2:14" ht="16.350000000000001" customHeight="1" x14ac:dyDescent="0.2">
      <c r="B253" s="356" t="s">
        <v>427</v>
      </c>
      <c r="C253" s="437" t="s">
        <v>2155</v>
      </c>
      <c r="D253" s="438">
        <v>453</v>
      </c>
      <c r="E253" s="439">
        <v>455</v>
      </c>
      <c r="F253" s="440">
        <v>5.5</v>
      </c>
      <c r="G253" s="439">
        <v>451</v>
      </c>
      <c r="H253" s="440">
        <v>5.3</v>
      </c>
      <c r="I253" s="440">
        <v>5.7</v>
      </c>
      <c r="J253" s="437" t="s">
        <v>2082</v>
      </c>
      <c r="M253" s="35"/>
      <c r="N253" s="36"/>
    </row>
    <row r="254" spans="2:14" ht="16.350000000000001" customHeight="1" x14ac:dyDescent="0.2">
      <c r="B254" s="356" t="s">
        <v>428</v>
      </c>
      <c r="C254" s="347" t="s">
        <v>1963</v>
      </c>
      <c r="D254" s="438">
        <v>630</v>
      </c>
      <c r="E254" s="439">
        <v>634</v>
      </c>
      <c r="F254" s="440">
        <v>5.4</v>
      </c>
      <c r="G254" s="439">
        <v>625</v>
      </c>
      <c r="H254" s="440">
        <v>5.2</v>
      </c>
      <c r="I254" s="440">
        <v>5.6</v>
      </c>
      <c r="J254" s="425" t="s">
        <v>182</v>
      </c>
      <c r="M254" s="35"/>
      <c r="N254" s="36"/>
    </row>
    <row r="255" spans="2:14" ht="16.350000000000001" customHeight="1" x14ac:dyDescent="0.2">
      <c r="B255" s="356" t="s">
        <v>429</v>
      </c>
      <c r="C255" s="437" t="s">
        <v>2156</v>
      </c>
      <c r="D255" s="438">
        <v>4510</v>
      </c>
      <c r="E255" s="439">
        <v>4530</v>
      </c>
      <c r="F255" s="440">
        <v>5.5</v>
      </c>
      <c r="G255" s="439">
        <v>4490</v>
      </c>
      <c r="H255" s="440">
        <v>5.3</v>
      </c>
      <c r="I255" s="440">
        <v>5.7</v>
      </c>
      <c r="J255" s="437" t="s">
        <v>2082</v>
      </c>
      <c r="M255" s="35"/>
      <c r="N255" s="36"/>
    </row>
    <row r="256" spans="2:14" ht="16.350000000000001" customHeight="1" x14ac:dyDescent="0.2">
      <c r="B256" s="356" t="s">
        <v>430</v>
      </c>
      <c r="C256" s="347" t="s">
        <v>2157</v>
      </c>
      <c r="D256" s="438">
        <v>1780</v>
      </c>
      <c r="E256" s="439">
        <v>1790</v>
      </c>
      <c r="F256" s="440">
        <v>5.4</v>
      </c>
      <c r="G256" s="439">
        <v>1760</v>
      </c>
      <c r="H256" s="440">
        <v>5.2</v>
      </c>
      <c r="I256" s="440">
        <v>5.6</v>
      </c>
      <c r="J256" s="425" t="s">
        <v>2082</v>
      </c>
      <c r="M256" s="35"/>
      <c r="N256" s="36"/>
    </row>
    <row r="257" spans="2:14" ht="16.350000000000001" customHeight="1" x14ac:dyDescent="0.2">
      <c r="B257" s="356" t="s">
        <v>431</v>
      </c>
      <c r="C257" s="437" t="s">
        <v>2158</v>
      </c>
      <c r="D257" s="438">
        <v>1040</v>
      </c>
      <c r="E257" s="439">
        <v>1040</v>
      </c>
      <c r="F257" s="440">
        <v>5.5</v>
      </c>
      <c r="G257" s="439">
        <v>1030</v>
      </c>
      <c r="H257" s="440">
        <v>5.3</v>
      </c>
      <c r="I257" s="440">
        <v>5.7</v>
      </c>
      <c r="J257" s="437" t="s">
        <v>2082</v>
      </c>
      <c r="M257" s="35"/>
      <c r="N257" s="36"/>
    </row>
    <row r="258" spans="2:14" ht="16.350000000000001" customHeight="1" x14ac:dyDescent="0.2">
      <c r="B258" s="356" t="s">
        <v>432</v>
      </c>
      <c r="C258" s="354" t="s">
        <v>1971</v>
      </c>
      <c r="D258" s="438">
        <v>429</v>
      </c>
      <c r="E258" s="439">
        <v>431</v>
      </c>
      <c r="F258" s="440">
        <v>5.6</v>
      </c>
      <c r="G258" s="439">
        <v>427</v>
      </c>
      <c r="H258" s="440">
        <v>5.4</v>
      </c>
      <c r="I258" s="440">
        <v>5.8</v>
      </c>
      <c r="J258" s="436" t="s">
        <v>2082</v>
      </c>
      <c r="M258" s="35"/>
      <c r="N258" s="36"/>
    </row>
    <row r="259" spans="2:14" ht="16.350000000000001" customHeight="1" x14ac:dyDescent="0.2">
      <c r="B259" s="356" t="s">
        <v>433</v>
      </c>
      <c r="C259" s="437" t="s">
        <v>2159</v>
      </c>
      <c r="D259" s="438">
        <v>904</v>
      </c>
      <c r="E259" s="439">
        <v>910</v>
      </c>
      <c r="F259" s="440">
        <v>5.5</v>
      </c>
      <c r="G259" s="439">
        <v>897</v>
      </c>
      <c r="H259" s="440">
        <v>5.3</v>
      </c>
      <c r="I259" s="440">
        <v>5.7</v>
      </c>
      <c r="J259" s="437" t="s">
        <v>2074</v>
      </c>
      <c r="M259" s="35"/>
      <c r="N259" s="36"/>
    </row>
    <row r="260" spans="2:14" ht="16.350000000000001" customHeight="1" x14ac:dyDescent="0.2">
      <c r="B260" s="356" t="s">
        <v>434</v>
      </c>
      <c r="C260" s="347" t="s">
        <v>2160</v>
      </c>
      <c r="D260" s="438">
        <v>736</v>
      </c>
      <c r="E260" s="439">
        <v>741</v>
      </c>
      <c r="F260" s="440">
        <v>5.0999999999999996</v>
      </c>
      <c r="G260" s="439">
        <v>736</v>
      </c>
      <c r="H260" s="440">
        <v>4.9000000000000004</v>
      </c>
      <c r="I260" s="440">
        <v>5.3</v>
      </c>
      <c r="J260" s="425" t="s">
        <v>597</v>
      </c>
      <c r="M260" s="35"/>
      <c r="N260" s="36"/>
    </row>
    <row r="261" spans="2:14" ht="16.350000000000001" customHeight="1" x14ac:dyDescent="0.2">
      <c r="B261" s="356" t="s">
        <v>435</v>
      </c>
      <c r="C261" s="437" t="s">
        <v>2161</v>
      </c>
      <c r="D261" s="438">
        <v>588</v>
      </c>
      <c r="E261" s="439">
        <v>594</v>
      </c>
      <c r="F261" s="440">
        <v>5.0999999999999996</v>
      </c>
      <c r="G261" s="439">
        <v>581</v>
      </c>
      <c r="H261" s="440">
        <v>4.9000000000000004</v>
      </c>
      <c r="I261" s="440">
        <v>5.3</v>
      </c>
      <c r="J261" s="437" t="s">
        <v>2082</v>
      </c>
      <c r="M261" s="35"/>
      <c r="N261" s="36"/>
    </row>
    <row r="262" spans="2:14" ht="16.350000000000001" customHeight="1" x14ac:dyDescent="0.2">
      <c r="B262" s="356" t="s">
        <v>436</v>
      </c>
      <c r="C262" s="347" t="s">
        <v>1979</v>
      </c>
      <c r="D262" s="438">
        <v>1080</v>
      </c>
      <c r="E262" s="439">
        <v>1090</v>
      </c>
      <c r="F262" s="440">
        <v>5.0999999999999996</v>
      </c>
      <c r="G262" s="439">
        <v>1070</v>
      </c>
      <c r="H262" s="440">
        <v>4.9000000000000004</v>
      </c>
      <c r="I262" s="440">
        <v>5.3</v>
      </c>
      <c r="J262" s="425" t="s">
        <v>2082</v>
      </c>
      <c r="M262" s="35"/>
      <c r="N262" s="36"/>
    </row>
    <row r="263" spans="2:14" ht="16.350000000000001" customHeight="1" x14ac:dyDescent="0.2">
      <c r="B263" s="356" t="s">
        <v>437</v>
      </c>
      <c r="C263" s="437" t="s">
        <v>2162</v>
      </c>
      <c r="D263" s="438">
        <v>1610</v>
      </c>
      <c r="E263" s="439">
        <v>1620</v>
      </c>
      <c r="F263" s="440">
        <v>5.0999999999999996</v>
      </c>
      <c r="G263" s="439">
        <v>1590</v>
      </c>
      <c r="H263" s="440">
        <v>4.9000000000000004</v>
      </c>
      <c r="I263" s="440">
        <v>5.3</v>
      </c>
      <c r="J263" s="437" t="s">
        <v>2082</v>
      </c>
      <c r="M263" s="35"/>
      <c r="N263" s="36"/>
    </row>
    <row r="264" spans="2:14" ht="16.350000000000001" customHeight="1" x14ac:dyDescent="0.2">
      <c r="B264" s="356" t="s">
        <v>438</v>
      </c>
      <c r="C264" s="354" t="s">
        <v>1983</v>
      </c>
      <c r="D264" s="438">
        <v>3970</v>
      </c>
      <c r="E264" s="439">
        <v>4010</v>
      </c>
      <c r="F264" s="440">
        <v>5</v>
      </c>
      <c r="G264" s="439">
        <v>3930</v>
      </c>
      <c r="H264" s="440">
        <v>4.8</v>
      </c>
      <c r="I264" s="440">
        <v>5.2</v>
      </c>
      <c r="J264" s="436" t="s">
        <v>2082</v>
      </c>
      <c r="M264" s="35"/>
      <c r="N264" s="36"/>
    </row>
    <row r="265" spans="2:14" ht="16.350000000000001" customHeight="1" x14ac:dyDescent="0.2">
      <c r="B265" s="356" t="s">
        <v>439</v>
      </c>
      <c r="C265" s="437" t="s">
        <v>2163</v>
      </c>
      <c r="D265" s="438">
        <v>660</v>
      </c>
      <c r="E265" s="439">
        <v>670</v>
      </c>
      <c r="F265" s="440">
        <v>4.9000000000000004</v>
      </c>
      <c r="G265" s="439">
        <v>655</v>
      </c>
      <c r="H265" s="440">
        <v>4.7</v>
      </c>
      <c r="I265" s="440">
        <v>5.0999999999999996</v>
      </c>
      <c r="J265" s="437" t="s">
        <v>2059</v>
      </c>
      <c r="M265" s="35"/>
      <c r="N265" s="36"/>
    </row>
    <row r="266" spans="2:14" ht="16.350000000000001" customHeight="1" x14ac:dyDescent="0.2">
      <c r="B266" s="356" t="s">
        <v>440</v>
      </c>
      <c r="C266" s="347" t="s">
        <v>1987</v>
      </c>
      <c r="D266" s="438">
        <v>829</v>
      </c>
      <c r="E266" s="439">
        <v>839</v>
      </c>
      <c r="F266" s="440">
        <v>4.9000000000000004</v>
      </c>
      <c r="G266" s="439">
        <v>825</v>
      </c>
      <c r="H266" s="440">
        <v>4.7</v>
      </c>
      <c r="I266" s="440">
        <v>5.0999999999999996</v>
      </c>
      <c r="J266" s="425" t="s">
        <v>26</v>
      </c>
      <c r="M266" s="35"/>
      <c r="N266" s="36"/>
    </row>
    <row r="267" spans="2:14" ht="16.350000000000001" customHeight="1" x14ac:dyDescent="0.2">
      <c r="B267" s="356" t="s">
        <v>441</v>
      </c>
      <c r="C267" s="437" t="s">
        <v>2164</v>
      </c>
      <c r="D267" s="438">
        <v>1140</v>
      </c>
      <c r="E267" s="439">
        <v>1150</v>
      </c>
      <c r="F267" s="440">
        <v>5</v>
      </c>
      <c r="G267" s="439">
        <v>1130</v>
      </c>
      <c r="H267" s="440">
        <v>4.8</v>
      </c>
      <c r="I267" s="440">
        <v>5.2</v>
      </c>
      <c r="J267" s="437" t="s">
        <v>2082</v>
      </c>
      <c r="M267" s="35"/>
      <c r="N267" s="36"/>
    </row>
    <row r="268" spans="2:14" ht="16.350000000000001" customHeight="1" x14ac:dyDescent="0.2">
      <c r="B268" s="356" t="s">
        <v>442</v>
      </c>
      <c r="C268" s="347" t="s">
        <v>2165</v>
      </c>
      <c r="D268" s="438">
        <v>1030</v>
      </c>
      <c r="E268" s="439">
        <v>1040</v>
      </c>
      <c r="F268" s="440">
        <v>5</v>
      </c>
      <c r="G268" s="439">
        <v>1020</v>
      </c>
      <c r="H268" s="440">
        <v>4.8</v>
      </c>
      <c r="I268" s="440">
        <v>5.2</v>
      </c>
      <c r="J268" s="425" t="s">
        <v>2082</v>
      </c>
      <c r="M268" s="35"/>
      <c r="N268" s="36"/>
    </row>
    <row r="269" spans="2:14" ht="16.350000000000001" customHeight="1" x14ac:dyDescent="0.2">
      <c r="B269" s="356" t="s">
        <v>443</v>
      </c>
      <c r="C269" s="437" t="s">
        <v>2166</v>
      </c>
      <c r="D269" s="438">
        <v>1820</v>
      </c>
      <c r="E269" s="439">
        <v>1830</v>
      </c>
      <c r="F269" s="440">
        <v>4.9000000000000004</v>
      </c>
      <c r="G269" s="439">
        <v>1800</v>
      </c>
      <c r="H269" s="440">
        <v>4.7</v>
      </c>
      <c r="I269" s="440">
        <v>5.0999999999999996</v>
      </c>
      <c r="J269" s="437" t="s">
        <v>2074</v>
      </c>
      <c r="M269" s="35"/>
      <c r="N269" s="36"/>
    </row>
    <row r="270" spans="2:14" ht="16.350000000000001" customHeight="1" x14ac:dyDescent="0.2">
      <c r="B270" s="356" t="s">
        <v>444</v>
      </c>
      <c r="C270" s="354" t="s">
        <v>2167</v>
      </c>
      <c r="D270" s="438">
        <v>610</v>
      </c>
      <c r="E270" s="439">
        <v>613</v>
      </c>
      <c r="F270" s="440">
        <v>5.2</v>
      </c>
      <c r="G270" s="439">
        <v>608</v>
      </c>
      <c r="H270" s="440">
        <v>5</v>
      </c>
      <c r="I270" s="440">
        <v>5.4</v>
      </c>
      <c r="J270" s="436" t="s">
        <v>2059</v>
      </c>
      <c r="M270" s="35"/>
      <c r="N270" s="36"/>
    </row>
    <row r="271" spans="2:14" ht="16.350000000000001" customHeight="1" x14ac:dyDescent="0.2">
      <c r="B271" s="356" t="s">
        <v>445</v>
      </c>
      <c r="C271" s="437" t="s">
        <v>2168</v>
      </c>
      <c r="D271" s="438">
        <v>278</v>
      </c>
      <c r="E271" s="439">
        <v>280</v>
      </c>
      <c r="F271" s="440">
        <v>5.0999999999999996</v>
      </c>
      <c r="G271" s="439">
        <v>277</v>
      </c>
      <c r="H271" s="440">
        <v>4.9000000000000004</v>
      </c>
      <c r="I271" s="440">
        <v>5.3</v>
      </c>
      <c r="J271" s="437" t="s">
        <v>2059</v>
      </c>
      <c r="M271" s="35"/>
      <c r="N271" s="36"/>
    </row>
    <row r="272" spans="2:14" ht="16.350000000000001" customHeight="1" x14ac:dyDescent="0.2">
      <c r="B272" s="356" t="s">
        <v>446</v>
      </c>
      <c r="C272" s="347" t="s">
        <v>2169</v>
      </c>
      <c r="D272" s="438">
        <v>335</v>
      </c>
      <c r="E272" s="439">
        <v>337</v>
      </c>
      <c r="F272" s="440">
        <v>5.4</v>
      </c>
      <c r="G272" s="439">
        <v>334</v>
      </c>
      <c r="H272" s="440">
        <v>5.2</v>
      </c>
      <c r="I272" s="440">
        <v>5.6</v>
      </c>
      <c r="J272" s="425" t="s">
        <v>26</v>
      </c>
      <c r="M272" s="35"/>
      <c r="N272" s="36"/>
    </row>
    <row r="273" spans="2:14" ht="16.350000000000001" customHeight="1" x14ac:dyDescent="0.2">
      <c r="B273" s="356" t="s">
        <v>447</v>
      </c>
      <c r="C273" s="437" t="s">
        <v>2170</v>
      </c>
      <c r="D273" s="438">
        <v>528</v>
      </c>
      <c r="E273" s="439">
        <v>531</v>
      </c>
      <c r="F273" s="440">
        <v>5.3</v>
      </c>
      <c r="G273" s="439">
        <v>526</v>
      </c>
      <c r="H273" s="440">
        <v>5.0999999999999996</v>
      </c>
      <c r="I273" s="440">
        <v>5.5</v>
      </c>
      <c r="J273" s="437" t="s">
        <v>2059</v>
      </c>
      <c r="M273" s="35"/>
      <c r="N273" s="36"/>
    </row>
    <row r="274" spans="2:14" ht="16.350000000000001" customHeight="1" x14ac:dyDescent="0.2">
      <c r="B274" s="356" t="s">
        <v>448</v>
      </c>
      <c r="C274" s="347" t="s">
        <v>2003</v>
      </c>
      <c r="D274" s="438">
        <v>560</v>
      </c>
      <c r="E274" s="439">
        <v>563</v>
      </c>
      <c r="F274" s="440">
        <v>5.3</v>
      </c>
      <c r="G274" s="439">
        <v>558</v>
      </c>
      <c r="H274" s="440">
        <v>5.0999999999999996</v>
      </c>
      <c r="I274" s="440">
        <v>5.5</v>
      </c>
      <c r="J274" s="425" t="s">
        <v>26</v>
      </c>
      <c r="M274" s="35"/>
      <c r="N274" s="36"/>
    </row>
    <row r="275" spans="2:14" ht="16.350000000000001" customHeight="1" thickBot="1" x14ac:dyDescent="0.25">
      <c r="B275" s="357" t="s">
        <v>1004</v>
      </c>
      <c r="C275" s="437" t="s">
        <v>1286</v>
      </c>
      <c r="D275" s="438">
        <v>1140</v>
      </c>
      <c r="E275" s="439">
        <v>1150</v>
      </c>
      <c r="F275" s="440">
        <v>4.8</v>
      </c>
      <c r="G275" s="439">
        <v>1120</v>
      </c>
      <c r="H275" s="440">
        <v>4.5999999999999996</v>
      </c>
      <c r="I275" s="440">
        <v>5</v>
      </c>
      <c r="J275" s="437" t="s">
        <v>2082</v>
      </c>
      <c r="M275" s="35"/>
      <c r="N275" s="36"/>
    </row>
    <row r="276" spans="2:14" ht="16.350000000000001" customHeight="1" thickTop="1" x14ac:dyDescent="0.2">
      <c r="B276" s="641" t="s">
        <v>2005</v>
      </c>
      <c r="C276" s="442" t="s">
        <v>1287</v>
      </c>
      <c r="D276" s="359">
        <v>5100</v>
      </c>
      <c r="E276" s="359" t="s">
        <v>2008</v>
      </c>
      <c r="F276" s="443" t="s">
        <v>2171</v>
      </c>
      <c r="G276" s="359">
        <v>5100</v>
      </c>
      <c r="H276" s="360">
        <v>3.9</v>
      </c>
      <c r="I276" s="443" t="s">
        <v>2171</v>
      </c>
      <c r="J276" s="442" t="s">
        <v>28</v>
      </c>
      <c r="M276" s="35"/>
      <c r="N276" s="36"/>
    </row>
    <row r="277" spans="2:14" ht="16.350000000000001" customHeight="1" x14ac:dyDescent="0.2">
      <c r="B277" s="34"/>
    </row>
    <row r="278" spans="2:14" ht="16.350000000000001" customHeight="1" x14ac:dyDescent="0.2">
      <c r="B278" s="731" t="s">
        <v>813</v>
      </c>
      <c r="C278" s="484" t="s">
        <v>611</v>
      </c>
      <c r="D278" s="125">
        <f>SUM(D279:D283)</f>
        <v>994463</v>
      </c>
      <c r="E278" s="125" t="s">
        <v>1504</v>
      </c>
      <c r="F278" s="125" t="s">
        <v>1504</v>
      </c>
      <c r="G278" s="126" t="s">
        <v>1504</v>
      </c>
      <c r="H278" s="126" t="s">
        <v>1504</v>
      </c>
      <c r="I278" s="126" t="s">
        <v>1504</v>
      </c>
      <c r="J278" s="124" t="s">
        <v>1504</v>
      </c>
    </row>
    <row r="279" spans="2:14" ht="16.350000000000001" customHeight="1" x14ac:dyDescent="0.2">
      <c r="B279" s="486"/>
      <c r="C279" s="487" t="s">
        <v>612</v>
      </c>
      <c r="D279" s="444">
        <v>462490</v>
      </c>
      <c r="E279" s="444" t="s">
        <v>1504</v>
      </c>
      <c r="F279" s="489" t="s">
        <v>1504</v>
      </c>
      <c r="G279" s="495" t="s">
        <v>1504</v>
      </c>
      <c r="H279" s="490" t="s">
        <v>1504</v>
      </c>
      <c r="I279" s="490" t="s">
        <v>1504</v>
      </c>
      <c r="J279" s="496" t="s">
        <v>262</v>
      </c>
    </row>
    <row r="280" spans="2:14" ht="16.350000000000001" customHeight="1" x14ac:dyDescent="0.2">
      <c r="B280" s="445"/>
      <c r="C280" s="516" t="s">
        <v>613</v>
      </c>
      <c r="D280" s="447">
        <v>171353</v>
      </c>
      <c r="E280" s="447" t="s">
        <v>2171</v>
      </c>
      <c r="F280" s="448" t="s">
        <v>2171</v>
      </c>
      <c r="G280" s="449" t="s">
        <v>2171</v>
      </c>
      <c r="H280" s="450" t="s">
        <v>2171</v>
      </c>
      <c r="I280" s="450" t="s">
        <v>2171</v>
      </c>
      <c r="J280" s="451" t="s">
        <v>2171</v>
      </c>
    </row>
    <row r="281" spans="2:14" ht="16.350000000000001" customHeight="1" x14ac:dyDescent="0.2">
      <c r="B281" s="452"/>
      <c r="C281" s="372" t="s">
        <v>888</v>
      </c>
      <c r="D281" s="453">
        <v>170245</v>
      </c>
      <c r="E281" s="453" t="s">
        <v>1504</v>
      </c>
      <c r="F281" s="454" t="s">
        <v>1504</v>
      </c>
      <c r="G281" s="455" t="s">
        <v>1504</v>
      </c>
      <c r="H281" s="456" t="s">
        <v>1504</v>
      </c>
      <c r="I281" s="456" t="s">
        <v>1504</v>
      </c>
      <c r="J281" s="457" t="s">
        <v>262</v>
      </c>
    </row>
    <row r="282" spans="2:14" ht="16.350000000000001" customHeight="1" x14ac:dyDescent="0.2">
      <c r="B282" s="458"/>
      <c r="C282" s="459" t="s">
        <v>614</v>
      </c>
      <c r="D282" s="460">
        <v>185275</v>
      </c>
      <c r="E282" s="460" t="s">
        <v>1504</v>
      </c>
      <c r="F282" s="461" t="s">
        <v>1504</v>
      </c>
      <c r="G282" s="462" t="s">
        <v>1504</v>
      </c>
      <c r="H282" s="463" t="s">
        <v>1504</v>
      </c>
      <c r="I282" s="463" t="s">
        <v>1504</v>
      </c>
      <c r="J282" s="464" t="s">
        <v>262</v>
      </c>
    </row>
    <row r="283" spans="2:14" ht="16.350000000000001" customHeight="1" x14ac:dyDescent="0.2">
      <c r="B283" s="465"/>
      <c r="C283" s="466" t="s">
        <v>1289</v>
      </c>
      <c r="D283" s="467">
        <v>5100</v>
      </c>
      <c r="E283" s="467"/>
      <c r="F283" s="468"/>
      <c r="G283" s="469"/>
      <c r="H283" s="470"/>
      <c r="I283" s="470"/>
      <c r="J283" s="471"/>
    </row>
    <row r="284" spans="2:14" ht="16.350000000000001" customHeight="1" x14ac:dyDescent="0.2">
      <c r="B284" s="37" t="s">
        <v>2172</v>
      </c>
    </row>
    <row r="285" spans="2:14" ht="16.350000000000001" customHeight="1" x14ac:dyDescent="0.2">
      <c r="B285" s="37" t="s">
        <v>2173</v>
      </c>
    </row>
    <row r="286" spans="2:14" ht="16.350000000000001" customHeight="1" x14ac:dyDescent="0.2">
      <c r="B286" s="37" t="s">
        <v>2174</v>
      </c>
    </row>
    <row r="287" spans="2:14" ht="16.350000000000001" customHeight="1" x14ac:dyDescent="0.2">
      <c r="B287" s="37" t="s">
        <v>2175</v>
      </c>
      <c r="D287" s="41"/>
      <c r="E287" s="41"/>
    </row>
    <row r="288" spans="2:14" s="737" customFormat="1" ht="16.350000000000001" customHeight="1" x14ac:dyDescent="0.2">
      <c r="B288" s="732" t="s">
        <v>2176</v>
      </c>
      <c r="C288" s="733"/>
      <c r="D288" s="734"/>
      <c r="E288" s="735"/>
      <c r="F288" s="736"/>
      <c r="H288" s="738"/>
      <c r="I288" s="738"/>
    </row>
    <row r="289" spans="2:14" s="737" customFormat="1" ht="16.350000000000001" customHeight="1" x14ac:dyDescent="0.2">
      <c r="B289" s="732" t="s">
        <v>2177</v>
      </c>
      <c r="C289" s="733"/>
      <c r="D289" s="735"/>
      <c r="E289" s="735"/>
      <c r="F289" s="736"/>
      <c r="H289" s="738"/>
      <c r="I289" s="738"/>
    </row>
    <row r="290" spans="2:14" ht="16.350000000000001" customHeight="1" x14ac:dyDescent="0.2">
      <c r="B290" s="732" t="s">
        <v>2178</v>
      </c>
      <c r="D290" s="41"/>
      <c r="E290" s="41"/>
    </row>
    <row r="291" spans="2:14" s="737" customFormat="1" ht="16.350000000000001" customHeight="1" x14ac:dyDescent="0.2">
      <c r="B291" s="732" t="s">
        <v>2179</v>
      </c>
      <c r="C291" s="733"/>
      <c r="D291" s="735"/>
      <c r="E291" s="735"/>
      <c r="F291" s="736"/>
      <c r="H291" s="738"/>
      <c r="I291" s="738"/>
    </row>
    <row r="292" spans="2:14" s="737" customFormat="1" ht="16.350000000000001" customHeight="1" x14ac:dyDescent="0.2">
      <c r="B292" s="732" t="s">
        <v>2180</v>
      </c>
      <c r="C292" s="733"/>
      <c r="D292" s="739"/>
      <c r="E292" s="739"/>
      <c r="F292" s="736"/>
      <c r="H292" s="738"/>
      <c r="I292" s="738"/>
    </row>
    <row r="293" spans="2:14" s="38" customFormat="1" ht="16.350000000000001" customHeight="1" x14ac:dyDescent="0.2">
      <c r="B293" s="37"/>
      <c r="D293" s="35"/>
      <c r="E293" s="35"/>
      <c r="F293" s="39"/>
      <c r="G293" s="34"/>
      <c r="H293" s="40"/>
      <c r="I293" s="40"/>
      <c r="J293" s="34"/>
      <c r="K293" s="34"/>
      <c r="L293" s="34"/>
      <c r="M293" s="34"/>
      <c r="N293" s="34"/>
    </row>
    <row r="294" spans="2:14" s="38" customFormat="1" ht="16.350000000000001" customHeight="1" x14ac:dyDescent="0.2">
      <c r="B294" s="37"/>
      <c r="D294" s="35"/>
      <c r="E294" s="35"/>
      <c r="F294" s="39"/>
      <c r="G294" s="34"/>
      <c r="H294" s="40"/>
      <c r="I294" s="40"/>
      <c r="J294" s="34"/>
      <c r="K294" s="34"/>
      <c r="L294" s="34"/>
      <c r="M294" s="34"/>
      <c r="N294" s="34"/>
    </row>
    <row r="295" spans="2:14" s="38" customFormat="1" ht="16.350000000000001" customHeight="1" x14ac:dyDescent="0.2">
      <c r="B295" s="37"/>
      <c r="D295" s="35"/>
      <c r="E295" s="35"/>
      <c r="F295" s="39"/>
      <c r="G295" s="34"/>
      <c r="H295" s="40"/>
      <c r="I295" s="40"/>
      <c r="J295" s="34"/>
      <c r="K295" s="34"/>
      <c r="L295" s="34"/>
      <c r="M295" s="34"/>
      <c r="N295" s="34"/>
    </row>
  </sheetData>
  <sheetProtection password="DD24" sheet="1" objects="1" scenarios="1"/>
  <mergeCells count="5">
    <mergeCell ref="B2:B4"/>
    <mergeCell ref="C2:C4"/>
    <mergeCell ref="E2:F2"/>
    <mergeCell ref="G2:I2"/>
    <mergeCell ref="J2:J4"/>
  </mergeCells>
  <phoneticPr fontId="2"/>
  <conditionalFormatting sqref="C5:J276">
    <cfRule type="expression" dxfId="0"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271"/>
  <sheetViews>
    <sheetView showGridLines="0" zoomScaleNormal="100" workbookViewId="0">
      <pane ySplit="3" topLeftCell="A10" activePane="bottomLeft" state="frozen"/>
      <selection pane="bottomLeft" activeCell="H273" sqref="H273"/>
    </sheetView>
  </sheetViews>
  <sheetFormatPr defaultColWidth="9" defaultRowHeight="15" x14ac:dyDescent="0.2"/>
  <cols>
    <col min="1" max="1" width="3.44140625" style="5" customWidth="1"/>
    <col min="2" max="2" width="14.33203125" style="5" customWidth="1"/>
    <col min="3" max="3" width="30.21875" style="5" customWidth="1"/>
    <col min="4" max="5" width="24" style="8" customWidth="1"/>
    <col min="6" max="6" width="18.88671875" style="8" customWidth="1"/>
    <col min="7" max="8" width="17.109375" style="8" customWidth="1"/>
    <col min="9" max="16384" width="9" style="5"/>
  </cols>
  <sheetData>
    <row r="1" spans="1:8" x14ac:dyDescent="0.2">
      <c r="A1" s="1"/>
      <c r="B1" s="1"/>
      <c r="C1" s="1"/>
      <c r="D1" s="3"/>
      <c r="E1" s="3"/>
      <c r="F1" s="3"/>
      <c r="G1" s="3"/>
      <c r="H1" s="3"/>
    </row>
    <row r="2" spans="1:8" s="6" customFormat="1" ht="16.2" customHeight="1" x14ac:dyDescent="0.2">
      <c r="A2" s="154"/>
      <c r="B2" s="44" t="s">
        <v>67</v>
      </c>
      <c r="C2" s="45" t="s">
        <v>0</v>
      </c>
      <c r="D2" s="46" t="s">
        <v>13</v>
      </c>
      <c r="E2" s="46" t="s">
        <v>804</v>
      </c>
      <c r="F2" s="46" t="s">
        <v>805</v>
      </c>
      <c r="G2" s="46" t="s">
        <v>811</v>
      </c>
      <c r="H2" s="46" t="s">
        <v>875</v>
      </c>
    </row>
    <row r="3" spans="1:8" s="6" customFormat="1" ht="16.2" customHeight="1" x14ac:dyDescent="0.2">
      <c r="A3" s="154"/>
      <c r="B3" s="47"/>
      <c r="C3" s="48"/>
      <c r="D3" s="50" t="s">
        <v>17</v>
      </c>
      <c r="E3" s="50" t="s">
        <v>17</v>
      </c>
      <c r="F3" s="50" t="s">
        <v>806</v>
      </c>
      <c r="G3" s="50"/>
      <c r="H3" s="50" t="s">
        <v>876</v>
      </c>
    </row>
    <row r="4" spans="1:8" s="6" customFormat="1" ht="16.2" customHeight="1" x14ac:dyDescent="0.2">
      <c r="A4" s="154"/>
      <c r="B4" s="71" t="s">
        <v>74</v>
      </c>
      <c r="C4" s="148" t="s">
        <v>126</v>
      </c>
      <c r="D4" s="155">
        <v>31500.89</v>
      </c>
      <c r="E4" s="155">
        <v>30683.61</v>
      </c>
      <c r="F4" s="99">
        <v>97.405533621431019</v>
      </c>
      <c r="G4" s="86">
        <v>104</v>
      </c>
      <c r="H4" s="86">
        <v>2690</v>
      </c>
    </row>
    <row r="5" spans="1:8" s="6" customFormat="1" ht="16.2" customHeight="1" x14ac:dyDescent="0.2">
      <c r="A5" s="154"/>
      <c r="B5" s="72" t="s">
        <v>68</v>
      </c>
      <c r="C5" s="149" t="s">
        <v>127</v>
      </c>
      <c r="D5" s="156">
        <v>25127.119999999999</v>
      </c>
      <c r="E5" s="156">
        <v>25127.119999999999</v>
      </c>
      <c r="F5" s="229">
        <v>100</v>
      </c>
      <c r="G5" s="200">
        <v>6</v>
      </c>
      <c r="H5" s="200" t="s">
        <v>61</v>
      </c>
    </row>
    <row r="6" spans="1:8" s="6" customFormat="1" ht="14.4" x14ac:dyDescent="0.2">
      <c r="A6" s="154"/>
      <c r="B6" s="73" t="s">
        <v>75</v>
      </c>
      <c r="C6" s="150" t="s">
        <v>128</v>
      </c>
      <c r="D6" s="157">
        <v>16384.189999999999</v>
      </c>
      <c r="E6" s="157">
        <v>16297.01</v>
      </c>
      <c r="F6" s="230">
        <v>99.467901678386298</v>
      </c>
      <c r="G6" s="228">
        <v>2</v>
      </c>
      <c r="H6" s="228" t="s">
        <v>61</v>
      </c>
    </row>
    <row r="7" spans="1:8" s="6" customFormat="1" ht="16.2" customHeight="1" x14ac:dyDescent="0.2">
      <c r="A7" s="154"/>
      <c r="B7" s="72" t="s">
        <v>69</v>
      </c>
      <c r="C7" s="149" t="s">
        <v>129</v>
      </c>
      <c r="D7" s="156">
        <v>19157.05</v>
      </c>
      <c r="E7" s="156">
        <v>18937.88</v>
      </c>
      <c r="F7" s="229">
        <v>98.855930323301351</v>
      </c>
      <c r="G7" s="200">
        <v>15</v>
      </c>
      <c r="H7" s="200">
        <v>954</v>
      </c>
    </row>
    <row r="8" spans="1:8" s="6" customFormat="1" ht="16.2" customHeight="1" x14ac:dyDescent="0.2">
      <c r="A8" s="154"/>
      <c r="B8" s="73" t="s">
        <v>76</v>
      </c>
      <c r="C8" s="150" t="s">
        <v>130</v>
      </c>
      <c r="D8" s="158">
        <v>18051.599999999999</v>
      </c>
      <c r="E8" s="158">
        <v>16402.37</v>
      </c>
      <c r="F8" s="231">
        <v>90.863801546677323</v>
      </c>
      <c r="G8" s="202">
        <v>20</v>
      </c>
      <c r="H8" s="202">
        <v>643</v>
      </c>
    </row>
    <row r="9" spans="1:8" s="6" customFormat="1" ht="16.2" customHeight="1" x14ac:dyDescent="0.2">
      <c r="A9" s="154"/>
      <c r="B9" s="72" t="s">
        <v>70</v>
      </c>
      <c r="C9" s="149" t="s">
        <v>131</v>
      </c>
      <c r="D9" s="156">
        <v>6709.22</v>
      </c>
      <c r="E9" s="156">
        <v>6439.85</v>
      </c>
      <c r="F9" s="229">
        <v>95.985077251901117</v>
      </c>
      <c r="G9" s="200">
        <v>18</v>
      </c>
      <c r="H9" s="200">
        <v>420</v>
      </c>
    </row>
    <row r="10" spans="1:8" s="6" customFormat="1" ht="16.2" customHeight="1" x14ac:dyDescent="0.2">
      <c r="A10" s="154"/>
      <c r="B10" s="73" t="s">
        <v>77</v>
      </c>
      <c r="C10" s="150" t="s">
        <v>132</v>
      </c>
      <c r="D10" s="158">
        <v>3489.09</v>
      </c>
      <c r="E10" s="158">
        <v>3489.09</v>
      </c>
      <c r="F10" s="231">
        <v>100</v>
      </c>
      <c r="G10" s="202">
        <v>7</v>
      </c>
      <c r="H10" s="202">
        <v>420</v>
      </c>
    </row>
    <row r="11" spans="1:8" s="6" customFormat="1" ht="16.2" customHeight="1" x14ac:dyDescent="0.2">
      <c r="A11" s="154"/>
      <c r="B11" s="72" t="s">
        <v>78</v>
      </c>
      <c r="C11" s="149" t="s">
        <v>133</v>
      </c>
      <c r="D11" s="156">
        <v>8821.24</v>
      </c>
      <c r="E11" s="156">
        <v>8821.24</v>
      </c>
      <c r="F11" s="229">
        <v>100</v>
      </c>
      <c r="G11" s="200">
        <v>1</v>
      </c>
      <c r="H11" s="200" t="s">
        <v>61</v>
      </c>
    </row>
    <row r="12" spans="1:8" s="6" customFormat="1" ht="16.2" customHeight="1" x14ac:dyDescent="0.2">
      <c r="A12" s="154"/>
      <c r="B12" s="73" t="s">
        <v>79</v>
      </c>
      <c r="C12" s="150" t="s">
        <v>134</v>
      </c>
      <c r="D12" s="158">
        <v>8165.1</v>
      </c>
      <c r="E12" s="158">
        <v>8165.1</v>
      </c>
      <c r="F12" s="231">
        <v>100</v>
      </c>
      <c r="G12" s="202">
        <v>11</v>
      </c>
      <c r="H12" s="202">
        <v>335</v>
      </c>
    </row>
    <row r="13" spans="1:8" s="6" customFormat="1" ht="16.2" customHeight="1" x14ac:dyDescent="0.2">
      <c r="A13" s="154"/>
      <c r="B13" s="72" t="s">
        <v>80</v>
      </c>
      <c r="C13" s="149" t="s">
        <v>135</v>
      </c>
      <c r="D13" s="156">
        <v>5686.89</v>
      </c>
      <c r="E13" s="156">
        <v>5451.43</v>
      </c>
      <c r="F13" s="229">
        <v>95.859599886757081</v>
      </c>
      <c r="G13" s="200">
        <v>19</v>
      </c>
      <c r="H13" s="200">
        <v>416</v>
      </c>
    </row>
    <row r="14" spans="1:8" s="6" customFormat="1" ht="16.2" customHeight="1" x14ac:dyDescent="0.2">
      <c r="A14" s="154"/>
      <c r="B14" s="73" t="s">
        <v>81</v>
      </c>
      <c r="C14" s="150" t="s">
        <v>136</v>
      </c>
      <c r="D14" s="158">
        <v>3358</v>
      </c>
      <c r="E14" s="158">
        <v>3358</v>
      </c>
      <c r="F14" s="231">
        <v>100</v>
      </c>
      <c r="G14" s="202">
        <v>7</v>
      </c>
      <c r="H14" s="202">
        <v>206</v>
      </c>
    </row>
    <row r="15" spans="1:8" s="6" customFormat="1" ht="16.2" customHeight="1" x14ac:dyDescent="0.2">
      <c r="A15" s="154"/>
      <c r="B15" s="72" t="s">
        <v>82</v>
      </c>
      <c r="C15" s="149" t="s">
        <v>137</v>
      </c>
      <c r="D15" s="156">
        <v>4715.2</v>
      </c>
      <c r="E15" s="156">
        <v>4715.2</v>
      </c>
      <c r="F15" s="229">
        <v>100</v>
      </c>
      <c r="G15" s="200">
        <v>15</v>
      </c>
      <c r="H15" s="200">
        <v>257</v>
      </c>
    </row>
    <row r="16" spans="1:8" s="6" customFormat="1" ht="16.2" customHeight="1" x14ac:dyDescent="0.2">
      <c r="A16" s="154"/>
      <c r="B16" s="73" t="s">
        <v>83</v>
      </c>
      <c r="C16" s="150" t="s">
        <v>138</v>
      </c>
      <c r="D16" s="158">
        <v>4117.26</v>
      </c>
      <c r="E16" s="158">
        <v>4117.26</v>
      </c>
      <c r="F16" s="231">
        <v>100</v>
      </c>
      <c r="G16" s="202">
        <v>7</v>
      </c>
      <c r="H16" s="202">
        <v>204</v>
      </c>
    </row>
    <row r="17" spans="1:8" s="6" customFormat="1" ht="16.2" customHeight="1" x14ac:dyDescent="0.2">
      <c r="A17" s="154"/>
      <c r="B17" s="72" t="s">
        <v>84</v>
      </c>
      <c r="C17" s="149" t="s">
        <v>139</v>
      </c>
      <c r="D17" s="156">
        <v>7378.55</v>
      </c>
      <c r="E17" s="156">
        <v>6450.26</v>
      </c>
      <c r="F17" s="229">
        <v>87.419072853067348</v>
      </c>
      <c r="G17" s="200">
        <v>4</v>
      </c>
      <c r="H17" s="200">
        <v>207</v>
      </c>
    </row>
    <row r="18" spans="1:8" s="6" customFormat="1" ht="16.2" customHeight="1" x14ac:dyDescent="0.2">
      <c r="A18" s="154"/>
      <c r="B18" s="73" t="s">
        <v>85</v>
      </c>
      <c r="C18" s="150" t="s">
        <v>140</v>
      </c>
      <c r="D18" s="158">
        <v>4160.9399999999996</v>
      </c>
      <c r="E18" s="158">
        <v>4160.9399999999996</v>
      </c>
      <c r="F18" s="231">
        <v>100</v>
      </c>
      <c r="G18" s="202">
        <v>3</v>
      </c>
      <c r="H18" s="202">
        <v>264</v>
      </c>
    </row>
    <row r="19" spans="1:8" s="6" customFormat="1" ht="16.2" customHeight="1" x14ac:dyDescent="0.2">
      <c r="A19" s="154"/>
      <c r="B19" s="72" t="s">
        <v>86</v>
      </c>
      <c r="C19" s="149" t="s">
        <v>141</v>
      </c>
      <c r="D19" s="156">
        <v>2450.06</v>
      </c>
      <c r="E19" s="156">
        <v>2450.06</v>
      </c>
      <c r="F19" s="229">
        <v>100</v>
      </c>
      <c r="G19" s="200">
        <v>7</v>
      </c>
      <c r="H19" s="200">
        <v>208</v>
      </c>
    </row>
    <row r="20" spans="1:8" s="6" customFormat="1" ht="16.2" customHeight="1" x14ac:dyDescent="0.2">
      <c r="A20" s="154"/>
      <c r="B20" s="73" t="s">
        <v>87</v>
      </c>
      <c r="C20" s="150" t="s">
        <v>142</v>
      </c>
      <c r="D20" s="158">
        <v>3472.7</v>
      </c>
      <c r="E20" s="158">
        <v>3472.7</v>
      </c>
      <c r="F20" s="231">
        <v>100</v>
      </c>
      <c r="G20" s="202">
        <v>9</v>
      </c>
      <c r="H20" s="202">
        <v>250</v>
      </c>
    </row>
    <row r="21" spans="1:8" s="6" customFormat="1" ht="16.2" customHeight="1" x14ac:dyDescent="0.2">
      <c r="A21" s="154"/>
      <c r="B21" s="72" t="s">
        <v>88</v>
      </c>
      <c r="C21" s="149" t="s">
        <v>143</v>
      </c>
      <c r="D21" s="156">
        <v>5545.13</v>
      </c>
      <c r="E21" s="156">
        <v>5353.3</v>
      </c>
      <c r="F21" s="229">
        <v>96.54056802996503</v>
      </c>
      <c r="G21" s="200">
        <v>11</v>
      </c>
      <c r="H21" s="200">
        <v>352</v>
      </c>
    </row>
    <row r="22" spans="1:8" s="6" customFormat="1" ht="16.2" customHeight="1" x14ac:dyDescent="0.2">
      <c r="A22" s="154"/>
      <c r="B22" s="73" t="s">
        <v>89</v>
      </c>
      <c r="C22" s="150" t="s">
        <v>144</v>
      </c>
      <c r="D22" s="158">
        <v>4554.9799999999996</v>
      </c>
      <c r="E22" s="158">
        <v>4235.7</v>
      </c>
      <c r="F22" s="231">
        <v>92.990529047328423</v>
      </c>
      <c r="G22" s="202">
        <v>6</v>
      </c>
      <c r="H22" s="202">
        <v>154</v>
      </c>
    </row>
    <row r="23" spans="1:8" s="6" customFormat="1" ht="16.2" customHeight="1" x14ac:dyDescent="0.2">
      <c r="A23" s="154"/>
      <c r="B23" s="72" t="s">
        <v>90</v>
      </c>
      <c r="C23" s="149" t="s">
        <v>145</v>
      </c>
      <c r="D23" s="156">
        <v>3037.37</v>
      </c>
      <c r="E23" s="156">
        <v>3037.37</v>
      </c>
      <c r="F23" s="229">
        <v>100</v>
      </c>
      <c r="G23" s="200">
        <v>5</v>
      </c>
      <c r="H23" s="200">
        <v>176</v>
      </c>
    </row>
    <row r="24" spans="1:8" s="6" customFormat="1" ht="16.2" customHeight="1" x14ac:dyDescent="0.2">
      <c r="A24" s="154"/>
      <c r="B24" s="73" t="s">
        <v>91</v>
      </c>
      <c r="C24" s="150" t="s">
        <v>146</v>
      </c>
      <c r="D24" s="158">
        <v>2854.83</v>
      </c>
      <c r="E24" s="158">
        <v>2854.83</v>
      </c>
      <c r="F24" s="231">
        <v>100</v>
      </c>
      <c r="G24" s="202">
        <v>8</v>
      </c>
      <c r="H24" s="202">
        <v>134</v>
      </c>
    </row>
    <row r="25" spans="1:8" s="6" customFormat="1" ht="16.2" customHeight="1" x14ac:dyDescent="0.2">
      <c r="A25" s="154"/>
      <c r="B25" s="72" t="s">
        <v>92</v>
      </c>
      <c r="C25" s="149" t="s">
        <v>147</v>
      </c>
      <c r="D25" s="156">
        <v>4076.38</v>
      </c>
      <c r="E25" s="156">
        <v>4076.38</v>
      </c>
      <c r="F25" s="229">
        <v>100</v>
      </c>
      <c r="G25" s="200">
        <v>8</v>
      </c>
      <c r="H25" s="200">
        <v>174</v>
      </c>
    </row>
    <row r="26" spans="1:8" s="6" customFormat="1" ht="16.2" customHeight="1" x14ac:dyDescent="0.2">
      <c r="A26" s="154"/>
      <c r="B26" s="73" t="s">
        <v>93</v>
      </c>
      <c r="C26" s="150" t="s">
        <v>148</v>
      </c>
      <c r="D26" s="158">
        <v>3361.48</v>
      </c>
      <c r="E26" s="158">
        <v>3361.48</v>
      </c>
      <c r="F26" s="231">
        <v>100</v>
      </c>
      <c r="G26" s="202">
        <v>14</v>
      </c>
      <c r="H26" s="202">
        <v>177</v>
      </c>
    </row>
    <row r="27" spans="1:8" s="6" customFormat="1" ht="16.2" customHeight="1" x14ac:dyDescent="0.2">
      <c r="A27" s="154"/>
      <c r="B27" s="72" t="s">
        <v>94</v>
      </c>
      <c r="C27" s="149" t="s">
        <v>149</v>
      </c>
      <c r="D27" s="156">
        <v>2074.66</v>
      </c>
      <c r="E27" s="156">
        <v>2074.66</v>
      </c>
      <c r="F27" s="229">
        <v>100</v>
      </c>
      <c r="G27" s="200">
        <v>8</v>
      </c>
      <c r="H27" s="200">
        <v>150</v>
      </c>
    </row>
    <row r="28" spans="1:8" s="6" customFormat="1" ht="16.2" customHeight="1" x14ac:dyDescent="0.2">
      <c r="A28" s="154"/>
      <c r="B28" s="74" t="s">
        <v>95</v>
      </c>
      <c r="C28" s="151" t="s">
        <v>150</v>
      </c>
      <c r="D28" s="159">
        <v>2464.71</v>
      </c>
      <c r="E28" s="159">
        <v>2464.71</v>
      </c>
      <c r="F28" s="232">
        <v>100</v>
      </c>
      <c r="G28" s="204">
        <v>6</v>
      </c>
      <c r="H28" s="204">
        <v>155</v>
      </c>
    </row>
    <row r="29" spans="1:8" s="6" customFormat="1" ht="16.2" customHeight="1" x14ac:dyDescent="0.2">
      <c r="A29" s="154"/>
      <c r="B29" s="72" t="s">
        <v>96</v>
      </c>
      <c r="C29" s="149" t="s">
        <v>151</v>
      </c>
      <c r="D29" s="156">
        <v>2054.21</v>
      </c>
      <c r="E29" s="156">
        <v>2054.21</v>
      </c>
      <c r="F29" s="229">
        <v>100</v>
      </c>
      <c r="G29" s="200">
        <v>9</v>
      </c>
      <c r="H29" s="200">
        <v>119</v>
      </c>
    </row>
    <row r="30" spans="1:8" s="6" customFormat="1" ht="16.2" customHeight="1" x14ac:dyDescent="0.2">
      <c r="A30" s="154"/>
      <c r="B30" s="73" t="s">
        <v>97</v>
      </c>
      <c r="C30" s="150" t="s">
        <v>152</v>
      </c>
      <c r="D30" s="158">
        <v>2465.86</v>
      </c>
      <c r="E30" s="158">
        <v>2465.86</v>
      </c>
      <c r="F30" s="231">
        <v>100</v>
      </c>
      <c r="G30" s="202">
        <v>6</v>
      </c>
      <c r="H30" s="202">
        <v>74</v>
      </c>
    </row>
    <row r="31" spans="1:8" s="6" customFormat="1" ht="16.2" customHeight="1" x14ac:dyDescent="0.2">
      <c r="A31" s="154"/>
      <c r="B31" s="72" t="s">
        <v>98</v>
      </c>
      <c r="C31" s="149" t="s">
        <v>153</v>
      </c>
      <c r="D31" s="156">
        <v>1859.43</v>
      </c>
      <c r="E31" s="156">
        <v>1859.43</v>
      </c>
      <c r="F31" s="229">
        <v>100</v>
      </c>
      <c r="G31" s="200">
        <v>7</v>
      </c>
      <c r="H31" s="200">
        <v>100</v>
      </c>
    </row>
    <row r="32" spans="1:8" s="6" customFormat="1" ht="16.2" customHeight="1" x14ac:dyDescent="0.2">
      <c r="A32" s="154"/>
      <c r="B32" s="73" t="s">
        <v>99</v>
      </c>
      <c r="C32" s="150" t="s">
        <v>154</v>
      </c>
      <c r="D32" s="158">
        <v>4869.8100000000004</v>
      </c>
      <c r="E32" s="158">
        <v>4869.8100000000004</v>
      </c>
      <c r="F32" s="231">
        <v>100</v>
      </c>
      <c r="G32" s="202">
        <v>9</v>
      </c>
      <c r="H32" s="202">
        <v>443</v>
      </c>
    </row>
    <row r="33" spans="1:8" s="6" customFormat="1" ht="16.2" customHeight="1" x14ac:dyDescent="0.2">
      <c r="A33" s="154"/>
      <c r="B33" s="72" t="s">
        <v>100</v>
      </c>
      <c r="C33" s="149" t="s">
        <v>155</v>
      </c>
      <c r="D33" s="156">
        <v>13847.84</v>
      </c>
      <c r="E33" s="156">
        <v>13534.7</v>
      </c>
      <c r="F33" s="229">
        <v>97.738708708361742</v>
      </c>
      <c r="G33" s="200">
        <v>21</v>
      </c>
      <c r="H33" s="200">
        <v>375</v>
      </c>
    </row>
    <row r="34" spans="1:8" s="6" customFormat="1" ht="16.2" customHeight="1" x14ac:dyDescent="0.2">
      <c r="A34" s="154"/>
      <c r="B34" s="73" t="s">
        <v>101</v>
      </c>
      <c r="C34" s="150" t="s">
        <v>156</v>
      </c>
      <c r="D34" s="158">
        <v>3820.09</v>
      </c>
      <c r="E34" s="158">
        <v>3820.09</v>
      </c>
      <c r="F34" s="231">
        <v>100</v>
      </c>
      <c r="G34" s="202">
        <v>1</v>
      </c>
      <c r="H34" s="202" t="s">
        <v>61</v>
      </c>
    </row>
    <row r="35" spans="1:8" s="6" customFormat="1" ht="16.2" customHeight="1" x14ac:dyDescent="0.2">
      <c r="A35" s="154"/>
      <c r="B35" s="72" t="s">
        <v>102</v>
      </c>
      <c r="C35" s="149" t="s">
        <v>157</v>
      </c>
      <c r="D35" s="156">
        <v>2058.9499999999998</v>
      </c>
      <c r="E35" s="156">
        <v>2058.9499999999998</v>
      </c>
      <c r="F35" s="229">
        <v>100</v>
      </c>
      <c r="G35" s="200">
        <v>9</v>
      </c>
      <c r="H35" s="200">
        <v>67</v>
      </c>
    </row>
    <row r="36" spans="1:8" s="6" customFormat="1" ht="16.2" customHeight="1" x14ac:dyDescent="0.2">
      <c r="A36" s="154"/>
      <c r="B36" s="73" t="s">
        <v>103</v>
      </c>
      <c r="C36" s="150" t="s">
        <v>158</v>
      </c>
      <c r="D36" s="158">
        <v>1341.17</v>
      </c>
      <c r="E36" s="158">
        <v>1341.17</v>
      </c>
      <c r="F36" s="231">
        <v>100</v>
      </c>
      <c r="G36" s="202">
        <v>7</v>
      </c>
      <c r="H36" s="202">
        <v>60</v>
      </c>
    </row>
    <row r="37" spans="1:8" s="6" customFormat="1" ht="16.2" customHeight="1" x14ac:dyDescent="0.2">
      <c r="A37" s="154"/>
      <c r="B37" s="72" t="s">
        <v>104</v>
      </c>
      <c r="C37" s="149" t="s">
        <v>159</v>
      </c>
      <c r="D37" s="156">
        <v>3900.85</v>
      </c>
      <c r="E37" s="156">
        <v>3844.98</v>
      </c>
      <c r="F37" s="229">
        <v>98.567748054911107</v>
      </c>
      <c r="G37" s="200">
        <v>10</v>
      </c>
      <c r="H37" s="200">
        <v>141</v>
      </c>
    </row>
    <row r="38" spans="1:8" s="6" customFormat="1" ht="16.2" customHeight="1" x14ac:dyDescent="0.2">
      <c r="A38" s="154"/>
      <c r="B38" s="73" t="s">
        <v>105</v>
      </c>
      <c r="C38" s="150" t="s">
        <v>160</v>
      </c>
      <c r="D38" s="158">
        <v>1936.4</v>
      </c>
      <c r="E38" s="158">
        <v>1936.4</v>
      </c>
      <c r="F38" s="231">
        <v>100</v>
      </c>
      <c r="G38" s="202">
        <v>8</v>
      </c>
      <c r="H38" s="202">
        <v>111</v>
      </c>
    </row>
    <row r="39" spans="1:8" s="6" customFormat="1" ht="16.2" customHeight="1" x14ac:dyDescent="0.2">
      <c r="A39" s="154"/>
      <c r="B39" s="72" t="s">
        <v>106</v>
      </c>
      <c r="C39" s="149" t="s">
        <v>161</v>
      </c>
      <c r="D39" s="156">
        <v>6851.48</v>
      </c>
      <c r="E39" s="156">
        <v>6851.48</v>
      </c>
      <c r="F39" s="229">
        <v>100</v>
      </c>
      <c r="G39" s="200">
        <v>17</v>
      </c>
      <c r="H39" s="200">
        <v>263</v>
      </c>
    </row>
    <row r="40" spans="1:8" s="6" customFormat="1" ht="16.2" customHeight="1" x14ac:dyDescent="0.2">
      <c r="A40" s="154"/>
      <c r="B40" s="73" t="s">
        <v>107</v>
      </c>
      <c r="C40" s="150" t="s">
        <v>162</v>
      </c>
      <c r="D40" s="158">
        <v>8266.67</v>
      </c>
      <c r="E40" s="158">
        <v>8266.67</v>
      </c>
      <c r="F40" s="231">
        <v>100</v>
      </c>
      <c r="G40" s="202">
        <v>32</v>
      </c>
      <c r="H40" s="202">
        <v>523</v>
      </c>
    </row>
    <row r="41" spans="1:8" s="6" customFormat="1" ht="16.2" customHeight="1" x14ac:dyDescent="0.2">
      <c r="A41" s="154"/>
      <c r="B41" s="72" t="s">
        <v>108</v>
      </c>
      <c r="C41" s="149" t="s">
        <v>163</v>
      </c>
      <c r="D41" s="156">
        <v>6866.6</v>
      </c>
      <c r="E41" s="156">
        <v>6866.6</v>
      </c>
      <c r="F41" s="229">
        <v>100</v>
      </c>
      <c r="G41" s="200">
        <v>38</v>
      </c>
      <c r="H41" s="200">
        <v>321</v>
      </c>
    </row>
    <row r="42" spans="1:8" s="6" customFormat="1" ht="16.2" customHeight="1" x14ac:dyDescent="0.2">
      <c r="A42" s="154"/>
      <c r="B42" s="73" t="s">
        <v>109</v>
      </c>
      <c r="C42" s="150" t="s">
        <v>164</v>
      </c>
      <c r="D42" s="158">
        <v>8074.83</v>
      </c>
      <c r="E42" s="158">
        <v>8074.83</v>
      </c>
      <c r="F42" s="231">
        <v>100</v>
      </c>
      <c r="G42" s="202">
        <v>9</v>
      </c>
      <c r="H42" s="202">
        <v>116</v>
      </c>
    </row>
    <row r="43" spans="1:8" s="6" customFormat="1" ht="16.2" customHeight="1" x14ac:dyDescent="0.2">
      <c r="A43" s="154"/>
      <c r="B43" s="72" t="s">
        <v>110</v>
      </c>
      <c r="C43" s="149" t="s">
        <v>165</v>
      </c>
      <c r="D43" s="156">
        <v>4234.62</v>
      </c>
      <c r="E43" s="156">
        <v>4234.62</v>
      </c>
      <c r="F43" s="229">
        <v>100</v>
      </c>
      <c r="G43" s="200">
        <v>18</v>
      </c>
      <c r="H43" s="200">
        <v>116</v>
      </c>
    </row>
    <row r="44" spans="1:8" s="6" customFormat="1" ht="16.2" customHeight="1" x14ac:dyDescent="0.2">
      <c r="A44" s="154"/>
      <c r="B44" s="73" t="s">
        <v>111</v>
      </c>
      <c r="C44" s="150" t="s">
        <v>166</v>
      </c>
      <c r="D44" s="158">
        <v>13642.16</v>
      </c>
      <c r="E44" s="158">
        <v>13450.42</v>
      </c>
      <c r="F44" s="231">
        <v>98.594504096125547</v>
      </c>
      <c r="G44" s="202">
        <v>49</v>
      </c>
      <c r="H44" s="202">
        <v>458</v>
      </c>
    </row>
    <row r="45" spans="1:8" s="6" customFormat="1" ht="16.2" customHeight="1" x14ac:dyDescent="0.2">
      <c r="A45" s="154"/>
      <c r="B45" s="72" t="s">
        <v>112</v>
      </c>
      <c r="C45" s="149" t="s">
        <v>167</v>
      </c>
      <c r="D45" s="156">
        <v>6559.34</v>
      </c>
      <c r="E45" s="156">
        <v>6559.34</v>
      </c>
      <c r="F45" s="229">
        <v>100</v>
      </c>
      <c r="G45" s="200">
        <v>4</v>
      </c>
      <c r="H45" s="200">
        <v>265</v>
      </c>
    </row>
    <row r="46" spans="1:8" s="6" customFormat="1" ht="16.2" customHeight="1" x14ac:dyDescent="0.2">
      <c r="A46" s="154"/>
      <c r="B46" s="73" t="s">
        <v>113</v>
      </c>
      <c r="C46" s="150" t="s">
        <v>168</v>
      </c>
      <c r="D46" s="158">
        <v>9062.0400000000009</v>
      </c>
      <c r="E46" s="158">
        <v>9062.0400000000009</v>
      </c>
      <c r="F46" s="231">
        <v>100</v>
      </c>
      <c r="G46" s="202">
        <v>1</v>
      </c>
      <c r="H46" s="202" t="s">
        <v>61</v>
      </c>
    </row>
    <row r="47" spans="1:8" s="6" customFormat="1" ht="16.2" customHeight="1" x14ac:dyDescent="0.2">
      <c r="A47" s="154"/>
      <c r="B47" s="72" t="s">
        <v>114</v>
      </c>
      <c r="C47" s="149" t="s">
        <v>169</v>
      </c>
      <c r="D47" s="156">
        <v>6033.7</v>
      </c>
      <c r="E47" s="156">
        <v>5926.85</v>
      </c>
      <c r="F47" s="229">
        <v>98.229113147819731</v>
      </c>
      <c r="G47" s="200">
        <v>38</v>
      </c>
      <c r="H47" s="200">
        <v>180</v>
      </c>
    </row>
    <row r="48" spans="1:8" s="6" customFormat="1" ht="16.2" customHeight="1" x14ac:dyDescent="0.2">
      <c r="A48" s="154"/>
      <c r="B48" s="73" t="s">
        <v>115</v>
      </c>
      <c r="C48" s="150" t="s">
        <v>170</v>
      </c>
      <c r="D48" s="158">
        <v>5882.2</v>
      </c>
      <c r="E48" s="158">
        <v>5882.2</v>
      </c>
      <c r="F48" s="231">
        <v>100</v>
      </c>
      <c r="G48" s="202">
        <v>31</v>
      </c>
      <c r="H48" s="202">
        <v>188</v>
      </c>
    </row>
    <row r="49" spans="1:10" s="6" customFormat="1" ht="16.2" customHeight="1" x14ac:dyDescent="0.2">
      <c r="A49" s="154"/>
      <c r="B49" s="72" t="s">
        <v>116</v>
      </c>
      <c r="C49" s="149" t="s">
        <v>171</v>
      </c>
      <c r="D49" s="156">
        <v>3282.9</v>
      </c>
      <c r="E49" s="156">
        <v>3282.9</v>
      </c>
      <c r="F49" s="229">
        <v>100</v>
      </c>
      <c r="G49" s="200">
        <v>16</v>
      </c>
      <c r="H49" s="200">
        <v>98</v>
      </c>
    </row>
    <row r="50" spans="1:10" s="6" customFormat="1" ht="16.2" customHeight="1" x14ac:dyDescent="0.2">
      <c r="A50" s="154"/>
      <c r="B50" s="73" t="s">
        <v>117</v>
      </c>
      <c r="C50" s="150" t="s">
        <v>172</v>
      </c>
      <c r="D50" s="158">
        <v>4655.74</v>
      </c>
      <c r="E50" s="158">
        <v>4655.74</v>
      </c>
      <c r="F50" s="231">
        <v>100</v>
      </c>
      <c r="G50" s="202">
        <v>17</v>
      </c>
      <c r="H50" s="202">
        <v>175</v>
      </c>
    </row>
    <row r="51" spans="1:10" s="6" customFormat="1" ht="16.2" customHeight="1" x14ac:dyDescent="0.2">
      <c r="A51" s="154"/>
      <c r="B51" s="72" t="s">
        <v>118</v>
      </c>
      <c r="C51" s="149" t="s">
        <v>173</v>
      </c>
      <c r="D51" s="156">
        <v>34616.839999999997</v>
      </c>
      <c r="E51" s="156">
        <v>34616.839999999997</v>
      </c>
      <c r="F51" s="229">
        <v>100</v>
      </c>
      <c r="G51" s="200">
        <v>1</v>
      </c>
      <c r="H51" s="200" t="s">
        <v>61</v>
      </c>
    </row>
    <row r="52" spans="1:10" s="6" customFormat="1" ht="16.2" customHeight="1" x14ac:dyDescent="0.2">
      <c r="A52" s="154"/>
      <c r="B52" s="73" t="s">
        <v>119</v>
      </c>
      <c r="C52" s="150" t="s">
        <v>174</v>
      </c>
      <c r="D52" s="158">
        <v>21171.040000000001</v>
      </c>
      <c r="E52" s="158">
        <v>19348.52</v>
      </c>
      <c r="F52" s="231">
        <v>91.391447940205111</v>
      </c>
      <c r="G52" s="202">
        <v>40</v>
      </c>
      <c r="H52" s="202">
        <v>633</v>
      </c>
    </row>
    <row r="53" spans="1:10" s="6" customFormat="1" ht="16.2" customHeight="1" x14ac:dyDescent="0.2">
      <c r="A53" s="154"/>
      <c r="B53" s="72" t="s">
        <v>120</v>
      </c>
      <c r="C53" s="149" t="s">
        <v>175</v>
      </c>
      <c r="D53" s="156">
        <v>16977.79</v>
      </c>
      <c r="E53" s="156">
        <v>16977.79</v>
      </c>
      <c r="F53" s="229">
        <v>100</v>
      </c>
      <c r="G53" s="200">
        <v>25</v>
      </c>
      <c r="H53" s="200">
        <v>551</v>
      </c>
    </row>
    <row r="54" spans="1:10" s="6" customFormat="1" ht="16.2" customHeight="1" x14ac:dyDescent="0.2">
      <c r="A54" s="154"/>
      <c r="B54" s="73" t="s">
        <v>121</v>
      </c>
      <c r="C54" s="150" t="s">
        <v>176</v>
      </c>
      <c r="D54" s="158">
        <v>5213.0200000000004</v>
      </c>
      <c r="E54" s="158">
        <v>5213.0200000000004</v>
      </c>
      <c r="F54" s="231">
        <v>100</v>
      </c>
      <c r="G54" s="202">
        <v>16</v>
      </c>
      <c r="H54" s="202">
        <v>304</v>
      </c>
    </row>
    <row r="55" spans="1:10" s="6" customFormat="1" ht="16.2" customHeight="1" x14ac:dyDescent="0.2">
      <c r="A55" s="154"/>
      <c r="B55" s="72" t="s">
        <v>122</v>
      </c>
      <c r="C55" s="149" t="s">
        <v>177</v>
      </c>
      <c r="D55" s="156">
        <v>11558.68</v>
      </c>
      <c r="E55" s="156">
        <v>11558.68</v>
      </c>
      <c r="F55" s="229">
        <v>100</v>
      </c>
      <c r="G55" s="200">
        <v>19</v>
      </c>
      <c r="H55" s="200">
        <v>327</v>
      </c>
    </row>
    <row r="56" spans="1:10" s="6" customFormat="1" ht="16.2" customHeight="1" x14ac:dyDescent="0.2">
      <c r="A56" s="154"/>
      <c r="B56" s="73" t="s">
        <v>123</v>
      </c>
      <c r="C56" s="150" t="s">
        <v>178</v>
      </c>
      <c r="D56" s="158">
        <v>7828.17</v>
      </c>
      <c r="E56" s="158">
        <v>7828.17</v>
      </c>
      <c r="F56" s="231">
        <v>100</v>
      </c>
      <c r="G56" s="202">
        <v>20</v>
      </c>
      <c r="H56" s="202">
        <v>236</v>
      </c>
    </row>
    <row r="57" spans="1:10" s="6" customFormat="1" ht="16.2" customHeight="1" x14ac:dyDescent="0.2">
      <c r="A57" s="154"/>
      <c r="B57" s="72" t="s">
        <v>124</v>
      </c>
      <c r="C57" s="149" t="s">
        <v>179</v>
      </c>
      <c r="D57" s="156">
        <v>7520.72</v>
      </c>
      <c r="E57" s="156">
        <v>7418.22</v>
      </c>
      <c r="F57" s="229">
        <v>98.63709857566829</v>
      </c>
      <c r="G57" s="200">
        <v>53</v>
      </c>
      <c r="H57" s="200">
        <v>276</v>
      </c>
    </row>
    <row r="58" spans="1:10" s="6" customFormat="1" ht="16.2" customHeight="1" thickBot="1" x14ac:dyDescent="0.25">
      <c r="A58" s="154"/>
      <c r="B58" s="75" t="s">
        <v>125</v>
      </c>
      <c r="C58" s="152" t="s">
        <v>180</v>
      </c>
      <c r="D58" s="160">
        <v>3769.34</v>
      </c>
      <c r="E58" s="160">
        <v>3769.34</v>
      </c>
      <c r="F58" s="233">
        <v>100</v>
      </c>
      <c r="G58" s="206">
        <v>25</v>
      </c>
      <c r="H58" s="206">
        <v>111</v>
      </c>
    </row>
    <row r="59" spans="1:10" ht="15.6" thickTop="1" x14ac:dyDescent="0.2">
      <c r="A59" s="1"/>
      <c r="B59" s="65" t="s">
        <v>184</v>
      </c>
      <c r="C59" s="68" t="s">
        <v>223</v>
      </c>
      <c r="D59" s="161">
        <v>39736.869999999974</v>
      </c>
      <c r="E59" s="161">
        <v>38727.58</v>
      </c>
      <c r="F59" s="104">
        <f>E59/D59*100</f>
        <v>97.460066683661879</v>
      </c>
      <c r="G59" s="91">
        <v>106</v>
      </c>
      <c r="H59" s="91">
        <v>785</v>
      </c>
      <c r="J59" s="6"/>
    </row>
    <row r="60" spans="1:10" ht="13.5" customHeight="1" x14ac:dyDescent="0.2">
      <c r="A60" s="1"/>
      <c r="B60" s="66" t="s">
        <v>185</v>
      </c>
      <c r="C60" s="69" t="s">
        <v>224</v>
      </c>
      <c r="D60" s="162">
        <v>29383.65</v>
      </c>
      <c r="E60" s="162">
        <v>29383.65</v>
      </c>
      <c r="F60" s="105">
        <v>100</v>
      </c>
      <c r="G60" s="92">
        <v>1</v>
      </c>
      <c r="H60" s="92" t="s">
        <v>61</v>
      </c>
      <c r="J60" s="6"/>
    </row>
    <row r="61" spans="1:10" x14ac:dyDescent="0.2">
      <c r="A61" s="1"/>
      <c r="B61" s="65" t="s">
        <v>186</v>
      </c>
      <c r="C61" s="68" t="s">
        <v>225</v>
      </c>
      <c r="D61" s="161">
        <v>6295.22</v>
      </c>
      <c r="E61" s="161">
        <v>6295.22</v>
      </c>
      <c r="F61" s="104">
        <v>100</v>
      </c>
      <c r="G61" s="91">
        <v>11</v>
      </c>
      <c r="H61" s="91">
        <v>370</v>
      </c>
      <c r="J61" s="6"/>
    </row>
    <row r="62" spans="1:10" x14ac:dyDescent="0.2">
      <c r="A62" s="1"/>
      <c r="B62" s="66" t="s">
        <v>187</v>
      </c>
      <c r="C62" s="69" t="s">
        <v>226</v>
      </c>
      <c r="D62" s="162">
        <v>18810.309999999998</v>
      </c>
      <c r="E62" s="162">
        <v>18810.309999999998</v>
      </c>
      <c r="F62" s="105">
        <v>100</v>
      </c>
      <c r="G62" s="92">
        <v>1</v>
      </c>
      <c r="H62" s="92" t="s">
        <v>61</v>
      </c>
      <c r="J62" s="6"/>
    </row>
    <row r="63" spans="1:10" x14ac:dyDescent="0.2">
      <c r="A63" s="1"/>
      <c r="B63" s="65" t="s">
        <v>188</v>
      </c>
      <c r="C63" s="68" t="s">
        <v>227</v>
      </c>
      <c r="D63" s="161">
        <v>3611.5917355371898</v>
      </c>
      <c r="E63" s="161">
        <v>3611.5917355371898</v>
      </c>
      <c r="F63" s="104">
        <v>100</v>
      </c>
      <c r="G63" s="91">
        <v>13</v>
      </c>
      <c r="H63" s="91">
        <v>480</v>
      </c>
      <c r="J63" s="6"/>
    </row>
    <row r="64" spans="1:10" x14ac:dyDescent="0.2">
      <c r="A64" s="1"/>
      <c r="B64" s="66" t="s">
        <v>189</v>
      </c>
      <c r="C64" s="69" t="s">
        <v>228</v>
      </c>
      <c r="D64" s="162">
        <v>2693.93</v>
      </c>
      <c r="E64" s="162">
        <v>2693.93</v>
      </c>
      <c r="F64" s="105">
        <v>100</v>
      </c>
      <c r="G64" s="92">
        <v>13</v>
      </c>
      <c r="H64" s="92">
        <v>235</v>
      </c>
      <c r="J64" s="6"/>
    </row>
    <row r="65" spans="1:10" x14ac:dyDescent="0.2">
      <c r="A65" s="1"/>
      <c r="B65" s="65" t="s">
        <v>190</v>
      </c>
      <c r="C65" s="68" t="s">
        <v>229</v>
      </c>
      <c r="D65" s="161">
        <v>2891.32</v>
      </c>
      <c r="E65" s="161">
        <v>2891.32</v>
      </c>
      <c r="F65" s="104">
        <v>100</v>
      </c>
      <c r="G65" s="91">
        <v>7</v>
      </c>
      <c r="H65" s="91">
        <v>124</v>
      </c>
      <c r="J65" s="6"/>
    </row>
    <row r="66" spans="1:10" x14ac:dyDescent="0.2">
      <c r="A66" s="1"/>
      <c r="B66" s="66" t="s">
        <v>191</v>
      </c>
      <c r="C66" s="69" t="s">
        <v>230</v>
      </c>
      <c r="D66" s="162">
        <v>14367.98</v>
      </c>
      <c r="E66" s="162">
        <v>14367.98</v>
      </c>
      <c r="F66" s="105">
        <v>100</v>
      </c>
      <c r="G66" s="92">
        <v>1</v>
      </c>
      <c r="H66" s="92" t="s">
        <v>61</v>
      </c>
      <c r="J66" s="6"/>
    </row>
    <row r="67" spans="1:10" x14ac:dyDescent="0.2">
      <c r="A67" s="1"/>
      <c r="B67" s="65" t="s">
        <v>192</v>
      </c>
      <c r="C67" s="68" t="s">
        <v>231</v>
      </c>
      <c r="D67" s="161">
        <v>12385.18</v>
      </c>
      <c r="E67" s="161">
        <v>12385.18</v>
      </c>
      <c r="F67" s="104">
        <v>100</v>
      </c>
      <c r="G67" s="91">
        <v>1</v>
      </c>
      <c r="H67" s="91" t="s">
        <v>61</v>
      </c>
      <c r="J67" s="6"/>
    </row>
    <row r="68" spans="1:10" x14ac:dyDescent="0.2">
      <c r="A68" s="1"/>
      <c r="B68" s="66" t="s">
        <v>193</v>
      </c>
      <c r="C68" s="69" t="s">
        <v>232</v>
      </c>
      <c r="D68" s="162">
        <v>7480.63</v>
      </c>
      <c r="E68" s="162">
        <v>7480.63</v>
      </c>
      <c r="F68" s="105">
        <v>100</v>
      </c>
      <c r="G68" s="92">
        <v>1</v>
      </c>
      <c r="H68" s="92" t="s">
        <v>61</v>
      </c>
      <c r="J68" s="6"/>
    </row>
    <row r="69" spans="1:10" x14ac:dyDescent="0.2">
      <c r="A69" s="1"/>
      <c r="B69" s="65" t="s">
        <v>194</v>
      </c>
      <c r="C69" s="68" t="s">
        <v>233</v>
      </c>
      <c r="D69" s="161">
        <v>1791.3399999999997</v>
      </c>
      <c r="E69" s="161">
        <v>1791.3399999999997</v>
      </c>
      <c r="F69" s="104">
        <v>100</v>
      </c>
      <c r="G69" s="91">
        <v>10</v>
      </c>
      <c r="H69" s="91">
        <v>127</v>
      </c>
      <c r="J69" s="6"/>
    </row>
    <row r="70" spans="1:10" x14ac:dyDescent="0.2">
      <c r="A70" s="1"/>
      <c r="B70" s="66" t="s">
        <v>195</v>
      </c>
      <c r="C70" s="69" t="s">
        <v>234</v>
      </c>
      <c r="D70" s="162">
        <v>2286.4699999999998</v>
      </c>
      <c r="E70" s="162">
        <v>2286.4699999999998</v>
      </c>
      <c r="F70" s="105">
        <v>100</v>
      </c>
      <c r="G70" s="92">
        <v>1</v>
      </c>
      <c r="H70" s="92" t="s">
        <v>61</v>
      </c>
      <c r="J70" s="6"/>
    </row>
    <row r="71" spans="1:10" x14ac:dyDescent="0.2">
      <c r="A71" s="1"/>
      <c r="B71" s="65" t="s">
        <v>196</v>
      </c>
      <c r="C71" s="68" t="s">
        <v>235</v>
      </c>
      <c r="D71" s="161">
        <v>2457.36</v>
      </c>
      <c r="E71" s="161">
        <v>2457.36</v>
      </c>
      <c r="F71" s="104">
        <v>100</v>
      </c>
      <c r="G71" s="91">
        <v>7</v>
      </c>
      <c r="H71" s="91">
        <v>119</v>
      </c>
      <c r="J71" s="6"/>
    </row>
    <row r="72" spans="1:10" x14ac:dyDescent="0.2">
      <c r="A72" s="1"/>
      <c r="B72" s="66" t="s">
        <v>197</v>
      </c>
      <c r="C72" s="69" t="s">
        <v>236</v>
      </c>
      <c r="D72" s="162">
        <v>6217.85</v>
      </c>
      <c r="E72" s="162">
        <v>6217.85</v>
      </c>
      <c r="F72" s="105">
        <v>100</v>
      </c>
      <c r="G72" s="92">
        <v>1</v>
      </c>
      <c r="H72" s="92" t="s">
        <v>61</v>
      </c>
      <c r="J72" s="6"/>
    </row>
    <row r="73" spans="1:10" x14ac:dyDescent="0.2">
      <c r="A73" s="1"/>
      <c r="B73" s="65" t="s">
        <v>198</v>
      </c>
      <c r="C73" s="68" t="s">
        <v>237</v>
      </c>
      <c r="D73" s="161">
        <v>3381.19</v>
      </c>
      <c r="E73" s="161">
        <v>3381.19</v>
      </c>
      <c r="F73" s="104">
        <v>100</v>
      </c>
      <c r="G73" s="91">
        <v>1</v>
      </c>
      <c r="H73" s="91" t="s">
        <v>61</v>
      </c>
      <c r="J73" s="6"/>
    </row>
    <row r="74" spans="1:10" x14ac:dyDescent="0.2">
      <c r="A74" s="1"/>
      <c r="B74" s="66" t="s">
        <v>199</v>
      </c>
      <c r="C74" s="69" t="s">
        <v>238</v>
      </c>
      <c r="D74" s="162">
        <v>4183.63</v>
      </c>
      <c r="E74" s="162">
        <v>4183.63</v>
      </c>
      <c r="F74" s="105">
        <v>100</v>
      </c>
      <c r="G74" s="92">
        <v>1</v>
      </c>
      <c r="H74" s="92" t="s">
        <v>61</v>
      </c>
      <c r="J74" s="6"/>
    </row>
    <row r="75" spans="1:10" x14ac:dyDescent="0.2">
      <c r="A75" s="1"/>
      <c r="B75" s="65" t="s">
        <v>200</v>
      </c>
      <c r="C75" s="68" t="s">
        <v>239</v>
      </c>
      <c r="D75" s="161">
        <v>1421.31</v>
      </c>
      <c r="E75" s="161">
        <v>1421.31</v>
      </c>
      <c r="F75" s="104">
        <v>100</v>
      </c>
      <c r="G75" s="91">
        <v>1</v>
      </c>
      <c r="H75" s="91" t="s">
        <v>61</v>
      </c>
      <c r="J75" s="6"/>
    </row>
    <row r="76" spans="1:10" x14ac:dyDescent="0.2">
      <c r="A76" s="1"/>
      <c r="B76" s="66" t="s">
        <v>201</v>
      </c>
      <c r="C76" s="69" t="s">
        <v>240</v>
      </c>
      <c r="D76" s="162">
        <v>1725.61</v>
      </c>
      <c r="E76" s="162">
        <v>1725.61</v>
      </c>
      <c r="F76" s="105">
        <v>100</v>
      </c>
      <c r="G76" s="92">
        <v>1</v>
      </c>
      <c r="H76" s="92" t="s">
        <v>61</v>
      </c>
      <c r="J76" s="6"/>
    </row>
    <row r="77" spans="1:10" x14ac:dyDescent="0.2">
      <c r="A77" s="1"/>
      <c r="B77" s="65" t="s">
        <v>202</v>
      </c>
      <c r="C77" s="68" t="s">
        <v>241</v>
      </c>
      <c r="D77" s="161">
        <v>3057.02</v>
      </c>
      <c r="E77" s="161">
        <v>3057.02</v>
      </c>
      <c r="F77" s="104">
        <v>100</v>
      </c>
      <c r="G77" s="91">
        <v>1</v>
      </c>
      <c r="H77" s="91" t="s">
        <v>61</v>
      </c>
      <c r="J77" s="6"/>
    </row>
    <row r="78" spans="1:10" x14ac:dyDescent="0.2">
      <c r="A78" s="1"/>
      <c r="B78" s="66" t="s">
        <v>203</v>
      </c>
      <c r="C78" s="69" t="s">
        <v>242</v>
      </c>
      <c r="D78" s="162">
        <v>1923.6400000000003</v>
      </c>
      <c r="E78" s="162">
        <v>1923.6400000000003</v>
      </c>
      <c r="F78" s="105">
        <v>100</v>
      </c>
      <c r="G78" s="92">
        <v>1</v>
      </c>
      <c r="H78" s="92" t="s">
        <v>61</v>
      </c>
      <c r="J78" s="6"/>
    </row>
    <row r="79" spans="1:10" x14ac:dyDescent="0.2">
      <c r="A79" s="1"/>
      <c r="B79" s="65" t="s">
        <v>204</v>
      </c>
      <c r="C79" s="68" t="s">
        <v>243</v>
      </c>
      <c r="D79" s="161">
        <v>1930.05</v>
      </c>
      <c r="E79" s="161">
        <v>1930.05</v>
      </c>
      <c r="F79" s="104">
        <v>100</v>
      </c>
      <c r="G79" s="91">
        <v>1</v>
      </c>
      <c r="H79" s="91" t="s">
        <v>61</v>
      </c>
      <c r="J79" s="6"/>
    </row>
    <row r="80" spans="1:10" x14ac:dyDescent="0.2">
      <c r="A80" s="1"/>
      <c r="B80" s="66" t="s">
        <v>205</v>
      </c>
      <c r="C80" s="69" t="s">
        <v>244</v>
      </c>
      <c r="D80" s="162">
        <v>4105</v>
      </c>
      <c r="E80" s="162">
        <v>4105</v>
      </c>
      <c r="F80" s="105">
        <v>100</v>
      </c>
      <c r="G80" s="92">
        <v>1</v>
      </c>
      <c r="H80" s="92" t="s">
        <v>61</v>
      </c>
      <c r="J80" s="6"/>
    </row>
    <row r="81" spans="1:10" x14ac:dyDescent="0.2">
      <c r="A81" s="1"/>
      <c r="B81" s="65" t="s">
        <v>206</v>
      </c>
      <c r="C81" s="68" t="s">
        <v>245</v>
      </c>
      <c r="D81" s="161">
        <v>1305.78</v>
      </c>
      <c r="E81" s="161">
        <v>1305.78</v>
      </c>
      <c r="F81" s="104">
        <v>100</v>
      </c>
      <c r="G81" s="91">
        <v>1</v>
      </c>
      <c r="H81" s="91" t="s">
        <v>61</v>
      </c>
      <c r="J81" s="6"/>
    </row>
    <row r="82" spans="1:10" x14ac:dyDescent="0.2">
      <c r="A82" s="1"/>
      <c r="B82" s="66" t="s">
        <v>207</v>
      </c>
      <c r="C82" s="69" t="s">
        <v>246</v>
      </c>
      <c r="D82" s="162">
        <v>1831</v>
      </c>
      <c r="E82" s="162">
        <v>1831</v>
      </c>
      <c r="F82" s="105">
        <v>100</v>
      </c>
      <c r="G82" s="92">
        <v>1</v>
      </c>
      <c r="H82" s="92" t="s">
        <v>61</v>
      </c>
      <c r="J82" s="6"/>
    </row>
    <row r="83" spans="1:10" x14ac:dyDescent="0.2">
      <c r="A83" s="1"/>
      <c r="B83" s="65" t="s">
        <v>208</v>
      </c>
      <c r="C83" s="68" t="s">
        <v>247</v>
      </c>
      <c r="D83" s="161">
        <v>989.77</v>
      </c>
      <c r="E83" s="161">
        <v>989.77</v>
      </c>
      <c r="F83" s="104">
        <v>100</v>
      </c>
      <c r="G83" s="91">
        <v>1</v>
      </c>
      <c r="H83" s="91" t="s">
        <v>61</v>
      </c>
      <c r="J83" s="6"/>
    </row>
    <row r="84" spans="1:10" x14ac:dyDescent="0.2">
      <c r="A84" s="1"/>
      <c r="B84" s="66" t="s">
        <v>209</v>
      </c>
      <c r="C84" s="69" t="s">
        <v>248</v>
      </c>
      <c r="D84" s="162">
        <v>2783.79</v>
      </c>
      <c r="E84" s="162">
        <v>2783.79</v>
      </c>
      <c r="F84" s="105">
        <v>100</v>
      </c>
      <c r="G84" s="92">
        <v>1</v>
      </c>
      <c r="H84" s="92" t="s">
        <v>61</v>
      </c>
      <c r="J84" s="6"/>
    </row>
    <row r="85" spans="1:10" x14ac:dyDescent="0.2">
      <c r="A85" s="1"/>
      <c r="B85" s="65" t="s">
        <v>210</v>
      </c>
      <c r="C85" s="68" t="s">
        <v>249</v>
      </c>
      <c r="D85" s="161">
        <v>1646.9700000000003</v>
      </c>
      <c r="E85" s="161">
        <v>1646.9700000000003</v>
      </c>
      <c r="F85" s="104">
        <v>100</v>
      </c>
      <c r="G85" s="91">
        <v>1</v>
      </c>
      <c r="H85" s="91" t="s">
        <v>61</v>
      </c>
      <c r="J85" s="6"/>
    </row>
    <row r="86" spans="1:10" x14ac:dyDescent="0.2">
      <c r="A86" s="1"/>
      <c r="B86" s="66" t="s">
        <v>211</v>
      </c>
      <c r="C86" s="69" t="s">
        <v>250</v>
      </c>
      <c r="D86" s="162">
        <v>2462.4</v>
      </c>
      <c r="E86" s="162">
        <v>2462.4</v>
      </c>
      <c r="F86" s="105">
        <v>100</v>
      </c>
      <c r="G86" s="92">
        <v>1</v>
      </c>
      <c r="H86" s="92" t="s">
        <v>61</v>
      </c>
      <c r="J86" s="6"/>
    </row>
    <row r="87" spans="1:10" x14ac:dyDescent="0.2">
      <c r="A87" s="1"/>
      <c r="B87" s="65" t="s">
        <v>212</v>
      </c>
      <c r="C87" s="68" t="s">
        <v>251</v>
      </c>
      <c r="D87" s="161">
        <v>892.56</v>
      </c>
      <c r="E87" s="161">
        <v>892.56</v>
      </c>
      <c r="F87" s="104">
        <v>100</v>
      </c>
      <c r="G87" s="91">
        <v>1</v>
      </c>
      <c r="H87" s="91" t="s">
        <v>61</v>
      </c>
      <c r="J87" s="6"/>
    </row>
    <row r="88" spans="1:10" x14ac:dyDescent="0.2">
      <c r="A88" s="1"/>
      <c r="B88" s="66" t="s">
        <v>213</v>
      </c>
      <c r="C88" s="69" t="s">
        <v>252</v>
      </c>
      <c r="D88" s="162">
        <v>1793</v>
      </c>
      <c r="E88" s="162">
        <v>1793</v>
      </c>
      <c r="F88" s="105">
        <v>100</v>
      </c>
      <c r="G88" s="92">
        <v>1</v>
      </c>
      <c r="H88" s="92" t="s">
        <v>61</v>
      </c>
      <c r="J88" s="6"/>
    </row>
    <row r="89" spans="1:10" x14ac:dyDescent="0.2">
      <c r="A89" s="1"/>
      <c r="B89" s="65" t="s">
        <v>214</v>
      </c>
      <c r="C89" s="68" t="s">
        <v>253</v>
      </c>
      <c r="D89" s="161">
        <v>2042.08</v>
      </c>
      <c r="E89" s="161">
        <v>2042.08</v>
      </c>
      <c r="F89" s="104">
        <v>100</v>
      </c>
      <c r="G89" s="91">
        <v>1</v>
      </c>
      <c r="H89" s="91" t="s">
        <v>61</v>
      </c>
      <c r="J89" s="6"/>
    </row>
    <row r="90" spans="1:10" x14ac:dyDescent="0.2">
      <c r="A90" s="1"/>
      <c r="B90" s="66" t="s">
        <v>215</v>
      </c>
      <c r="C90" s="69" t="s">
        <v>254</v>
      </c>
      <c r="D90" s="162">
        <v>1277.06</v>
      </c>
      <c r="E90" s="162">
        <v>1277.06</v>
      </c>
      <c r="F90" s="105">
        <v>100</v>
      </c>
      <c r="G90" s="92">
        <v>10</v>
      </c>
      <c r="H90" s="92">
        <v>93</v>
      </c>
      <c r="J90" s="6"/>
    </row>
    <row r="91" spans="1:10" x14ac:dyDescent="0.2">
      <c r="A91" s="1"/>
      <c r="B91" s="65" t="s">
        <v>216</v>
      </c>
      <c r="C91" s="68" t="s">
        <v>255</v>
      </c>
      <c r="D91" s="161">
        <v>9733.279999999997</v>
      </c>
      <c r="E91" s="161">
        <v>8630.239999999998</v>
      </c>
      <c r="F91" s="104">
        <v>88.7</v>
      </c>
      <c r="G91" s="91">
        <v>46</v>
      </c>
      <c r="H91" s="91">
        <v>603</v>
      </c>
      <c r="J91" s="6"/>
    </row>
    <row r="92" spans="1:10" x14ac:dyDescent="0.2">
      <c r="A92" s="1"/>
      <c r="B92" s="66" t="s">
        <v>217</v>
      </c>
      <c r="C92" s="69" t="s">
        <v>256</v>
      </c>
      <c r="D92" s="162">
        <v>24399.120000000003</v>
      </c>
      <c r="E92" s="162">
        <v>24399.120000000003</v>
      </c>
      <c r="F92" s="105">
        <v>100</v>
      </c>
      <c r="G92" s="92">
        <v>1</v>
      </c>
      <c r="H92" s="92" t="s">
        <v>61</v>
      </c>
      <c r="J92" s="6"/>
    </row>
    <row r="93" spans="1:10" x14ac:dyDescent="0.2">
      <c r="A93" s="1"/>
      <c r="B93" s="65" t="s">
        <v>218</v>
      </c>
      <c r="C93" s="68" t="s">
        <v>257</v>
      </c>
      <c r="D93" s="163">
        <v>20798.04</v>
      </c>
      <c r="E93" s="163">
        <v>20798.04</v>
      </c>
      <c r="F93" s="235">
        <v>100</v>
      </c>
      <c r="G93" s="234">
        <v>1</v>
      </c>
      <c r="H93" s="234" t="s">
        <v>61</v>
      </c>
      <c r="J93" s="6"/>
    </row>
    <row r="94" spans="1:10" x14ac:dyDescent="0.2">
      <c r="A94" s="1"/>
      <c r="B94" s="66" t="s">
        <v>219</v>
      </c>
      <c r="C94" s="69" t="s">
        <v>258</v>
      </c>
      <c r="D94" s="162">
        <v>34198.010000000009</v>
      </c>
      <c r="E94" s="162">
        <v>34198.010000000009</v>
      </c>
      <c r="F94" s="105">
        <v>100</v>
      </c>
      <c r="G94" s="92">
        <v>1</v>
      </c>
      <c r="H94" s="92" t="s">
        <v>61</v>
      </c>
      <c r="J94" s="6"/>
    </row>
    <row r="95" spans="1:10" x14ac:dyDescent="0.2">
      <c r="A95" s="1"/>
      <c r="B95" s="65" t="s">
        <v>220</v>
      </c>
      <c r="C95" s="68" t="s">
        <v>259</v>
      </c>
      <c r="D95" s="161">
        <v>11714.36</v>
      </c>
      <c r="E95" s="161">
        <v>11714.36</v>
      </c>
      <c r="F95" s="104">
        <v>100</v>
      </c>
      <c r="G95" s="91">
        <v>1</v>
      </c>
      <c r="H95" s="91" t="s">
        <v>61</v>
      </c>
      <c r="J95" s="6"/>
    </row>
    <row r="96" spans="1:10" x14ac:dyDescent="0.2">
      <c r="A96" s="1"/>
      <c r="B96" s="66" t="s">
        <v>221</v>
      </c>
      <c r="C96" s="69" t="s">
        <v>260</v>
      </c>
      <c r="D96" s="162">
        <v>4627.3499999999995</v>
      </c>
      <c r="E96" s="162">
        <v>4627.3499999999995</v>
      </c>
      <c r="F96" s="105">
        <v>100</v>
      </c>
      <c r="G96" s="92">
        <v>7</v>
      </c>
      <c r="H96" s="92">
        <v>307</v>
      </c>
      <c r="J96" s="6"/>
    </row>
    <row r="97" spans="1:10" ht="15.6" thickBot="1" x14ac:dyDescent="0.25">
      <c r="A97" s="1"/>
      <c r="B97" s="67" t="s">
        <v>222</v>
      </c>
      <c r="C97" s="70" t="s">
        <v>261</v>
      </c>
      <c r="D97" s="164">
        <v>4030.37</v>
      </c>
      <c r="E97" s="164">
        <v>3937.22</v>
      </c>
      <c r="F97" s="106">
        <v>97.7</v>
      </c>
      <c r="G97" s="93">
        <v>17</v>
      </c>
      <c r="H97" s="93">
        <v>252</v>
      </c>
      <c r="J97" s="6"/>
    </row>
    <row r="98" spans="1:10" ht="15.6" thickTop="1" x14ac:dyDescent="0.2">
      <c r="A98" s="1"/>
      <c r="B98" s="76" t="s">
        <v>263</v>
      </c>
      <c r="C98" s="79" t="s">
        <v>282</v>
      </c>
      <c r="D98" s="165">
        <v>70045.850000000006</v>
      </c>
      <c r="E98" s="165">
        <v>70045.850000000006</v>
      </c>
      <c r="F98" s="107">
        <v>100</v>
      </c>
      <c r="G98" s="94">
        <v>2</v>
      </c>
      <c r="H98" s="94" t="s">
        <v>61</v>
      </c>
      <c r="J98" s="6"/>
    </row>
    <row r="99" spans="1:10" x14ac:dyDescent="0.2">
      <c r="A99" s="1"/>
      <c r="B99" s="77" t="s">
        <v>264</v>
      </c>
      <c r="C99" s="80" t="s">
        <v>283</v>
      </c>
      <c r="D99" s="166">
        <v>52794.55</v>
      </c>
      <c r="E99" s="166">
        <v>52794.55</v>
      </c>
      <c r="F99" s="108">
        <v>100</v>
      </c>
      <c r="G99" s="95">
        <v>2</v>
      </c>
      <c r="H99" s="95" t="s">
        <v>61</v>
      </c>
      <c r="J99" s="6"/>
    </row>
    <row r="100" spans="1:10" x14ac:dyDescent="0.2">
      <c r="A100" s="1"/>
      <c r="B100" s="66" t="s">
        <v>265</v>
      </c>
      <c r="C100" s="69" t="s">
        <v>284</v>
      </c>
      <c r="D100" s="162">
        <v>71569.890000000014</v>
      </c>
      <c r="E100" s="162">
        <v>71569.890000000014</v>
      </c>
      <c r="F100" s="105">
        <v>100</v>
      </c>
      <c r="G100" s="92">
        <v>2</v>
      </c>
      <c r="H100" s="92" t="s">
        <v>61</v>
      </c>
      <c r="J100" s="6"/>
    </row>
    <row r="101" spans="1:10" x14ac:dyDescent="0.2">
      <c r="A101" s="1"/>
      <c r="B101" s="77" t="s">
        <v>266</v>
      </c>
      <c r="C101" s="80" t="s">
        <v>285</v>
      </c>
      <c r="D101" s="166">
        <v>47995.23000000001</v>
      </c>
      <c r="E101" s="166">
        <v>47995.23000000001</v>
      </c>
      <c r="F101" s="108">
        <v>100</v>
      </c>
      <c r="G101" s="95">
        <v>2</v>
      </c>
      <c r="H101" s="95" t="s">
        <v>61</v>
      </c>
      <c r="J101" s="6"/>
    </row>
    <row r="102" spans="1:10" x14ac:dyDescent="0.2">
      <c r="A102" s="1"/>
      <c r="B102" s="66" t="s">
        <v>267</v>
      </c>
      <c r="C102" s="69" t="s">
        <v>286</v>
      </c>
      <c r="D102" s="162">
        <v>50450</v>
      </c>
      <c r="E102" s="162">
        <v>50450</v>
      </c>
      <c r="F102" s="105">
        <v>100</v>
      </c>
      <c r="G102" s="92">
        <v>1</v>
      </c>
      <c r="H102" s="92" t="s">
        <v>61</v>
      </c>
      <c r="J102" s="6"/>
    </row>
    <row r="103" spans="1:10" x14ac:dyDescent="0.2">
      <c r="A103" s="1"/>
      <c r="B103" s="77" t="s">
        <v>268</v>
      </c>
      <c r="C103" s="80" t="s">
        <v>287</v>
      </c>
      <c r="D103" s="166">
        <v>57448.03</v>
      </c>
      <c r="E103" s="166">
        <v>57448.03</v>
      </c>
      <c r="F103" s="108">
        <v>100</v>
      </c>
      <c r="G103" s="95">
        <v>1</v>
      </c>
      <c r="H103" s="95" t="s">
        <v>61</v>
      </c>
      <c r="J103" s="6"/>
    </row>
    <row r="104" spans="1:10" x14ac:dyDescent="0.2">
      <c r="A104" s="1"/>
      <c r="B104" s="66" t="s">
        <v>269</v>
      </c>
      <c r="C104" s="69" t="s">
        <v>288</v>
      </c>
      <c r="D104" s="162">
        <v>34837.649999999994</v>
      </c>
      <c r="E104" s="162">
        <v>34837.65</v>
      </c>
      <c r="F104" s="105">
        <v>100</v>
      </c>
      <c r="G104" s="92">
        <v>6</v>
      </c>
      <c r="H104" s="92">
        <v>221</v>
      </c>
      <c r="J104" s="6"/>
    </row>
    <row r="105" spans="1:10" x14ac:dyDescent="0.2">
      <c r="A105" s="1"/>
      <c r="B105" s="77" t="s">
        <v>270</v>
      </c>
      <c r="C105" s="80" t="s">
        <v>289</v>
      </c>
      <c r="D105" s="166">
        <v>29630.48</v>
      </c>
      <c r="E105" s="166">
        <v>29630.48</v>
      </c>
      <c r="F105" s="108">
        <v>100</v>
      </c>
      <c r="G105" s="95">
        <v>1</v>
      </c>
      <c r="H105" s="95" t="s">
        <v>61</v>
      </c>
      <c r="J105" s="6"/>
    </row>
    <row r="106" spans="1:10" x14ac:dyDescent="0.2">
      <c r="A106" s="1"/>
      <c r="B106" s="66" t="s">
        <v>271</v>
      </c>
      <c r="C106" s="69" t="s">
        <v>290</v>
      </c>
      <c r="D106" s="162">
        <v>30328.41</v>
      </c>
      <c r="E106" s="162">
        <v>30328.41</v>
      </c>
      <c r="F106" s="105">
        <v>100</v>
      </c>
      <c r="G106" s="92">
        <v>2</v>
      </c>
      <c r="H106" s="92" t="s">
        <v>61</v>
      </c>
      <c r="J106" s="6"/>
    </row>
    <row r="107" spans="1:10" x14ac:dyDescent="0.2">
      <c r="A107" s="1"/>
      <c r="B107" s="77" t="s">
        <v>272</v>
      </c>
      <c r="C107" s="80" t="s">
        <v>291</v>
      </c>
      <c r="D107" s="166">
        <v>24931.11</v>
      </c>
      <c r="E107" s="166">
        <v>24931.11</v>
      </c>
      <c r="F107" s="108">
        <v>100</v>
      </c>
      <c r="G107" s="95">
        <v>1</v>
      </c>
      <c r="H107" s="95" t="s">
        <v>61</v>
      </c>
      <c r="J107" s="6"/>
    </row>
    <row r="108" spans="1:10" x14ac:dyDescent="0.2">
      <c r="A108" s="1"/>
      <c r="B108" s="66" t="s">
        <v>273</v>
      </c>
      <c r="C108" s="69" t="s">
        <v>292</v>
      </c>
      <c r="D108" s="162">
        <v>24888.68</v>
      </c>
      <c r="E108" s="162">
        <v>24888.68</v>
      </c>
      <c r="F108" s="105">
        <v>100</v>
      </c>
      <c r="G108" s="92">
        <v>1</v>
      </c>
      <c r="H108" s="92" t="s">
        <v>61</v>
      </c>
      <c r="J108" s="6"/>
    </row>
    <row r="109" spans="1:10" x14ac:dyDescent="0.2">
      <c r="A109" s="1"/>
      <c r="B109" s="77" t="s">
        <v>274</v>
      </c>
      <c r="C109" s="80" t="s">
        <v>293</v>
      </c>
      <c r="D109" s="166">
        <v>13648.7</v>
      </c>
      <c r="E109" s="166">
        <v>13648.7</v>
      </c>
      <c r="F109" s="108">
        <v>100</v>
      </c>
      <c r="G109" s="95">
        <v>1</v>
      </c>
      <c r="H109" s="95" t="s">
        <v>61</v>
      </c>
      <c r="J109" s="6"/>
    </row>
    <row r="110" spans="1:10" x14ac:dyDescent="0.2">
      <c r="A110" s="1"/>
      <c r="B110" s="66" t="s">
        <v>275</v>
      </c>
      <c r="C110" s="69" t="s">
        <v>294</v>
      </c>
      <c r="D110" s="162">
        <v>12003.57</v>
      </c>
      <c r="E110" s="162">
        <v>12003.57</v>
      </c>
      <c r="F110" s="105">
        <v>100</v>
      </c>
      <c r="G110" s="92">
        <v>1</v>
      </c>
      <c r="H110" s="92" t="s">
        <v>61</v>
      </c>
      <c r="J110" s="6"/>
    </row>
    <row r="111" spans="1:10" x14ac:dyDescent="0.2">
      <c r="A111" s="1"/>
      <c r="B111" s="77" t="s">
        <v>276</v>
      </c>
      <c r="C111" s="80" t="s">
        <v>295</v>
      </c>
      <c r="D111" s="166">
        <v>9825.52</v>
      </c>
      <c r="E111" s="166">
        <v>9825.52</v>
      </c>
      <c r="F111" s="108">
        <v>100</v>
      </c>
      <c r="G111" s="95">
        <v>1</v>
      </c>
      <c r="H111" s="95" t="s">
        <v>61</v>
      </c>
      <c r="J111" s="6"/>
    </row>
    <row r="112" spans="1:10" x14ac:dyDescent="0.2">
      <c r="A112" s="1"/>
      <c r="B112" s="66" t="s">
        <v>277</v>
      </c>
      <c r="C112" s="69" t="s">
        <v>296</v>
      </c>
      <c r="D112" s="162">
        <v>42840.91</v>
      </c>
      <c r="E112" s="162">
        <v>42840.91</v>
      </c>
      <c r="F112" s="105">
        <v>100</v>
      </c>
      <c r="G112" s="92">
        <v>1</v>
      </c>
      <c r="H112" s="92" t="s">
        <v>61</v>
      </c>
      <c r="J112" s="6"/>
    </row>
    <row r="113" spans="1:10" x14ac:dyDescent="0.2">
      <c r="A113" s="1"/>
      <c r="B113" s="77" t="s">
        <v>278</v>
      </c>
      <c r="C113" s="80" t="s">
        <v>297</v>
      </c>
      <c r="D113" s="166">
        <v>42328</v>
      </c>
      <c r="E113" s="166">
        <v>42328</v>
      </c>
      <c r="F113" s="108">
        <v>100</v>
      </c>
      <c r="G113" s="95">
        <v>1</v>
      </c>
      <c r="H113" s="95" t="s">
        <v>61</v>
      </c>
      <c r="J113" s="6"/>
    </row>
    <row r="114" spans="1:10" x14ac:dyDescent="0.2">
      <c r="A114" s="1"/>
      <c r="B114" s="66" t="s">
        <v>279</v>
      </c>
      <c r="C114" s="69" t="s">
        <v>298</v>
      </c>
      <c r="D114" s="162">
        <v>23584.720000000001</v>
      </c>
      <c r="E114" s="162">
        <v>23584.720000000001</v>
      </c>
      <c r="F114" s="105">
        <v>100</v>
      </c>
      <c r="G114" s="92">
        <v>1</v>
      </c>
      <c r="H114" s="92" t="s">
        <v>61</v>
      </c>
      <c r="J114" s="6"/>
    </row>
    <row r="115" spans="1:10" x14ac:dyDescent="0.2">
      <c r="A115" s="1"/>
      <c r="B115" s="77" t="s">
        <v>280</v>
      </c>
      <c r="C115" s="80" t="s">
        <v>299</v>
      </c>
      <c r="D115" s="166">
        <v>9397.3799999999992</v>
      </c>
      <c r="E115" s="166">
        <v>9397.3799999999992</v>
      </c>
      <c r="F115" s="108">
        <v>100</v>
      </c>
      <c r="G115" s="95">
        <v>1</v>
      </c>
      <c r="H115" s="95" t="s">
        <v>61</v>
      </c>
      <c r="J115" s="6"/>
    </row>
    <row r="116" spans="1:10" ht="15.6" thickBot="1" x14ac:dyDescent="0.25">
      <c r="A116" s="1"/>
      <c r="B116" s="78" t="s">
        <v>281</v>
      </c>
      <c r="C116" s="81" t="s">
        <v>300</v>
      </c>
      <c r="D116" s="167">
        <v>4592</v>
      </c>
      <c r="E116" s="167">
        <v>4592</v>
      </c>
      <c r="F116" s="109">
        <v>100</v>
      </c>
      <c r="G116" s="96">
        <v>1</v>
      </c>
      <c r="H116" s="96" t="s">
        <v>61</v>
      </c>
      <c r="J116" s="6"/>
    </row>
    <row r="117" spans="1:10" ht="15.6" thickTop="1" x14ac:dyDescent="0.2">
      <c r="A117" s="1"/>
      <c r="B117" s="82" t="s">
        <v>301</v>
      </c>
      <c r="C117" s="84" t="s">
        <v>449</v>
      </c>
      <c r="D117" s="168">
        <v>2950.1099999999997</v>
      </c>
      <c r="E117" s="168">
        <v>2903.9</v>
      </c>
      <c r="F117" s="110">
        <v>98.433617729508398</v>
      </c>
      <c r="G117" s="97">
        <v>1</v>
      </c>
      <c r="H117" s="97">
        <v>39</v>
      </c>
      <c r="J117" s="6"/>
    </row>
    <row r="118" spans="1:10" x14ac:dyDescent="0.2">
      <c r="A118" s="1"/>
      <c r="B118" s="66" t="s">
        <v>302</v>
      </c>
      <c r="C118" s="69" t="s">
        <v>450</v>
      </c>
      <c r="D118" s="162">
        <v>1151.3399999999999</v>
      </c>
      <c r="E118" s="162">
        <v>1129.5</v>
      </c>
      <c r="F118" s="105">
        <v>98.103079889520046</v>
      </c>
      <c r="G118" s="92">
        <v>1</v>
      </c>
      <c r="H118" s="92">
        <v>8</v>
      </c>
      <c r="J118" s="6"/>
    </row>
    <row r="119" spans="1:10" x14ac:dyDescent="0.2">
      <c r="A119" s="1"/>
      <c r="B119" s="82" t="s">
        <v>303</v>
      </c>
      <c r="C119" s="84" t="s">
        <v>451</v>
      </c>
      <c r="D119" s="168">
        <v>958.98</v>
      </c>
      <c r="E119" s="168">
        <v>958.98</v>
      </c>
      <c r="F119" s="110">
        <v>100</v>
      </c>
      <c r="G119" s="97">
        <v>1</v>
      </c>
      <c r="H119" s="97">
        <v>5</v>
      </c>
      <c r="J119" s="6"/>
    </row>
    <row r="120" spans="1:10" x14ac:dyDescent="0.2">
      <c r="A120" s="1"/>
      <c r="B120" s="66" t="s">
        <v>304</v>
      </c>
      <c r="C120" s="69" t="s">
        <v>452</v>
      </c>
      <c r="D120" s="162">
        <v>638.70000000000005</v>
      </c>
      <c r="E120" s="162">
        <v>638.70000000000005</v>
      </c>
      <c r="F120" s="105">
        <v>100</v>
      </c>
      <c r="G120" s="92">
        <v>1</v>
      </c>
      <c r="H120" s="92">
        <v>6</v>
      </c>
      <c r="J120" s="6"/>
    </row>
    <row r="121" spans="1:10" x14ac:dyDescent="0.2">
      <c r="A121" s="1"/>
      <c r="B121" s="82" t="s">
        <v>305</v>
      </c>
      <c r="C121" s="84" t="s">
        <v>453</v>
      </c>
      <c r="D121" s="168">
        <v>934.39</v>
      </c>
      <c r="E121" s="168">
        <v>934.39</v>
      </c>
      <c r="F121" s="110">
        <v>100</v>
      </c>
      <c r="G121" s="97">
        <v>1</v>
      </c>
      <c r="H121" s="97">
        <v>6</v>
      </c>
      <c r="J121" s="6"/>
    </row>
    <row r="122" spans="1:10" x14ac:dyDescent="0.2">
      <c r="A122" s="1"/>
      <c r="B122" s="66" t="s">
        <v>306</v>
      </c>
      <c r="C122" s="69" t="s">
        <v>454</v>
      </c>
      <c r="D122" s="162">
        <v>855.23</v>
      </c>
      <c r="E122" s="162">
        <v>834.06</v>
      </c>
      <c r="F122" s="105">
        <v>97.524642493832062</v>
      </c>
      <c r="G122" s="92">
        <v>1</v>
      </c>
      <c r="H122" s="92">
        <v>7</v>
      </c>
      <c r="J122" s="6"/>
    </row>
    <row r="123" spans="1:10" x14ac:dyDescent="0.2">
      <c r="A123" s="1"/>
      <c r="B123" s="82" t="s">
        <v>307</v>
      </c>
      <c r="C123" s="84" t="s">
        <v>455</v>
      </c>
      <c r="D123" s="168">
        <v>3055.21</v>
      </c>
      <c r="E123" s="168">
        <v>2888.1</v>
      </c>
      <c r="F123" s="110">
        <v>94.530326884240353</v>
      </c>
      <c r="G123" s="97">
        <v>1</v>
      </c>
      <c r="H123" s="97">
        <v>16</v>
      </c>
      <c r="J123" s="6"/>
    </row>
    <row r="124" spans="1:10" x14ac:dyDescent="0.2">
      <c r="A124" s="1"/>
      <c r="B124" s="66" t="s">
        <v>308</v>
      </c>
      <c r="C124" s="69" t="s">
        <v>456</v>
      </c>
      <c r="D124" s="162">
        <v>1793.43</v>
      </c>
      <c r="E124" s="162">
        <v>1793.43</v>
      </c>
      <c r="F124" s="105">
        <v>100</v>
      </c>
      <c r="G124" s="92">
        <v>1</v>
      </c>
      <c r="H124" s="92">
        <v>3</v>
      </c>
      <c r="J124" s="6"/>
    </row>
    <row r="125" spans="1:10" x14ac:dyDescent="0.2">
      <c r="A125" s="1"/>
      <c r="B125" s="82" t="s">
        <v>309</v>
      </c>
      <c r="C125" s="84" t="s">
        <v>457</v>
      </c>
      <c r="D125" s="168">
        <v>1450.91</v>
      </c>
      <c r="E125" s="168">
        <v>1406.51</v>
      </c>
      <c r="F125" s="110">
        <v>96.939851541446401</v>
      </c>
      <c r="G125" s="97">
        <v>1</v>
      </c>
      <c r="H125" s="97">
        <v>7</v>
      </c>
      <c r="J125" s="6"/>
    </row>
    <row r="126" spans="1:10" x14ac:dyDescent="0.2">
      <c r="A126" s="1"/>
      <c r="B126" s="66" t="s">
        <v>310</v>
      </c>
      <c r="C126" s="69" t="s">
        <v>458</v>
      </c>
      <c r="D126" s="162">
        <v>1102.2</v>
      </c>
      <c r="E126" s="162">
        <v>1080.79</v>
      </c>
      <c r="F126" s="105">
        <v>98.057521320994368</v>
      </c>
      <c r="G126" s="92">
        <v>1</v>
      </c>
      <c r="H126" s="92">
        <v>9</v>
      </c>
      <c r="J126" s="6"/>
    </row>
    <row r="127" spans="1:10" x14ac:dyDescent="0.2">
      <c r="A127" s="1"/>
      <c r="B127" s="82" t="s">
        <v>311</v>
      </c>
      <c r="C127" s="84" t="s">
        <v>459</v>
      </c>
      <c r="D127" s="168">
        <v>1277.82</v>
      </c>
      <c r="E127" s="168">
        <v>1231.42</v>
      </c>
      <c r="F127" s="110">
        <v>96.368815639135406</v>
      </c>
      <c r="G127" s="97">
        <v>1</v>
      </c>
      <c r="H127" s="97">
        <v>7</v>
      </c>
      <c r="J127" s="6"/>
    </row>
    <row r="128" spans="1:10" x14ac:dyDescent="0.2">
      <c r="A128" s="1"/>
      <c r="B128" s="66" t="s">
        <v>312</v>
      </c>
      <c r="C128" s="69" t="s">
        <v>460</v>
      </c>
      <c r="D128" s="162">
        <v>1541.64</v>
      </c>
      <c r="E128" s="162">
        <v>1500.42</v>
      </c>
      <c r="F128" s="105">
        <v>97.326224021172266</v>
      </c>
      <c r="G128" s="92">
        <v>1</v>
      </c>
      <c r="H128" s="92">
        <v>8</v>
      </c>
      <c r="J128" s="6"/>
    </row>
    <row r="129" spans="1:10" x14ac:dyDescent="0.2">
      <c r="A129" s="1"/>
      <c r="B129" s="82" t="s">
        <v>313</v>
      </c>
      <c r="C129" s="84" t="s">
        <v>461</v>
      </c>
      <c r="D129" s="168">
        <v>4051.72</v>
      </c>
      <c r="E129" s="168">
        <v>3951.91</v>
      </c>
      <c r="F129" s="110">
        <v>97.536601739508157</v>
      </c>
      <c r="G129" s="97">
        <v>1</v>
      </c>
      <c r="H129" s="97">
        <v>26</v>
      </c>
      <c r="J129" s="6"/>
    </row>
    <row r="130" spans="1:10" x14ac:dyDescent="0.2">
      <c r="A130" s="1"/>
      <c r="B130" s="66" t="s">
        <v>314</v>
      </c>
      <c r="C130" s="69" t="s">
        <v>462</v>
      </c>
      <c r="D130" s="162">
        <v>752.09</v>
      </c>
      <c r="E130" s="162">
        <v>730.85</v>
      </c>
      <c r="F130" s="105">
        <v>97.175869909186403</v>
      </c>
      <c r="G130" s="92">
        <v>1</v>
      </c>
      <c r="H130" s="92">
        <v>3</v>
      </c>
      <c r="J130" s="6"/>
    </row>
    <row r="131" spans="1:10" x14ac:dyDescent="0.2">
      <c r="A131" s="1"/>
      <c r="B131" s="82" t="s">
        <v>315</v>
      </c>
      <c r="C131" s="84" t="s">
        <v>463</v>
      </c>
      <c r="D131" s="168">
        <v>1209.56</v>
      </c>
      <c r="E131" s="168">
        <v>1209.56</v>
      </c>
      <c r="F131" s="110">
        <v>100</v>
      </c>
      <c r="G131" s="97">
        <v>1</v>
      </c>
      <c r="H131" s="97">
        <v>10</v>
      </c>
      <c r="J131" s="6"/>
    </row>
    <row r="132" spans="1:10" x14ac:dyDescent="0.2">
      <c r="A132" s="1"/>
      <c r="B132" s="66" t="s">
        <v>316</v>
      </c>
      <c r="C132" s="69" t="s">
        <v>464</v>
      </c>
      <c r="D132" s="162">
        <v>830.55</v>
      </c>
      <c r="E132" s="162">
        <v>830.55</v>
      </c>
      <c r="F132" s="105">
        <v>100</v>
      </c>
      <c r="G132" s="92">
        <v>1</v>
      </c>
      <c r="H132" s="92">
        <v>5</v>
      </c>
      <c r="J132" s="6"/>
    </row>
    <row r="133" spans="1:10" x14ac:dyDescent="0.2">
      <c r="A133" s="1"/>
      <c r="B133" s="82" t="s">
        <v>317</v>
      </c>
      <c r="C133" s="84" t="s">
        <v>465</v>
      </c>
      <c r="D133" s="168">
        <v>1191.08</v>
      </c>
      <c r="E133" s="168">
        <v>1191.08</v>
      </c>
      <c r="F133" s="110">
        <v>100</v>
      </c>
      <c r="G133" s="97">
        <v>1</v>
      </c>
      <c r="H133" s="97">
        <v>8</v>
      </c>
      <c r="J133" s="6"/>
    </row>
    <row r="134" spans="1:10" x14ac:dyDescent="0.2">
      <c r="A134" s="1"/>
      <c r="B134" s="66" t="s">
        <v>318</v>
      </c>
      <c r="C134" s="69" t="s">
        <v>466</v>
      </c>
      <c r="D134" s="162">
        <v>2222.0499999999993</v>
      </c>
      <c r="E134" s="162">
        <v>2222.0500000000002</v>
      </c>
      <c r="F134" s="105">
        <v>100.00000000000004</v>
      </c>
      <c r="G134" s="92">
        <v>1</v>
      </c>
      <c r="H134" s="92">
        <v>14</v>
      </c>
      <c r="J134" s="6"/>
    </row>
    <row r="135" spans="1:10" x14ac:dyDescent="0.2">
      <c r="A135" s="1"/>
      <c r="B135" s="82" t="s">
        <v>319</v>
      </c>
      <c r="C135" s="84" t="s">
        <v>467</v>
      </c>
      <c r="D135" s="168">
        <v>2685.39</v>
      </c>
      <c r="E135" s="168">
        <v>2685.39</v>
      </c>
      <c r="F135" s="110">
        <v>100</v>
      </c>
      <c r="G135" s="97">
        <v>1</v>
      </c>
      <c r="H135" s="97">
        <v>18</v>
      </c>
      <c r="J135" s="6"/>
    </row>
    <row r="136" spans="1:10" x14ac:dyDescent="0.2">
      <c r="A136" s="1"/>
      <c r="B136" s="66" t="s">
        <v>320</v>
      </c>
      <c r="C136" s="69" t="s">
        <v>468</v>
      </c>
      <c r="D136" s="162">
        <v>3118.12</v>
      </c>
      <c r="E136" s="162">
        <v>3039.9</v>
      </c>
      <c r="F136" s="105">
        <v>97.491437148025099</v>
      </c>
      <c r="G136" s="92">
        <v>1</v>
      </c>
      <c r="H136" s="92">
        <v>18</v>
      </c>
      <c r="J136" s="6"/>
    </row>
    <row r="137" spans="1:10" x14ac:dyDescent="0.2">
      <c r="A137" s="1"/>
      <c r="B137" s="82" t="s">
        <v>321</v>
      </c>
      <c r="C137" s="84" t="s">
        <v>469</v>
      </c>
      <c r="D137" s="168">
        <v>4872.17</v>
      </c>
      <c r="E137" s="168">
        <v>4872.17</v>
      </c>
      <c r="F137" s="110">
        <v>100</v>
      </c>
      <c r="G137" s="97">
        <v>1</v>
      </c>
      <c r="H137" s="97">
        <v>15</v>
      </c>
      <c r="J137" s="6"/>
    </row>
    <row r="138" spans="1:10" x14ac:dyDescent="0.2">
      <c r="A138" s="1"/>
      <c r="B138" s="66" t="s">
        <v>322</v>
      </c>
      <c r="C138" s="69" t="s">
        <v>470</v>
      </c>
      <c r="D138" s="162">
        <v>2219.7399999999971</v>
      </c>
      <c r="E138" s="162">
        <v>2163.0100000000002</v>
      </c>
      <c r="F138" s="105">
        <v>97.444295277825461</v>
      </c>
      <c r="G138" s="92">
        <v>1</v>
      </c>
      <c r="H138" s="92">
        <v>21</v>
      </c>
      <c r="J138" s="6"/>
    </row>
    <row r="139" spans="1:10" x14ac:dyDescent="0.2">
      <c r="A139" s="1"/>
      <c r="B139" s="82" t="s">
        <v>323</v>
      </c>
      <c r="C139" s="84" t="s">
        <v>471</v>
      </c>
      <c r="D139" s="168">
        <v>1222.1300000000001</v>
      </c>
      <c r="E139" s="168">
        <v>1156.53</v>
      </c>
      <c r="F139" s="110">
        <v>94.632322257043029</v>
      </c>
      <c r="G139" s="97">
        <v>1</v>
      </c>
      <c r="H139" s="97">
        <v>7</v>
      </c>
      <c r="J139" s="6"/>
    </row>
    <row r="140" spans="1:10" x14ac:dyDescent="0.2">
      <c r="A140" s="1"/>
      <c r="B140" s="66" t="s">
        <v>324</v>
      </c>
      <c r="C140" s="69" t="s">
        <v>472</v>
      </c>
      <c r="D140" s="162">
        <v>1062.05</v>
      </c>
      <c r="E140" s="162">
        <v>1011.05</v>
      </c>
      <c r="F140" s="105">
        <v>95.197966197448338</v>
      </c>
      <c r="G140" s="92">
        <v>1</v>
      </c>
      <c r="H140" s="92">
        <v>5</v>
      </c>
      <c r="J140" s="6"/>
    </row>
    <row r="141" spans="1:10" x14ac:dyDescent="0.2">
      <c r="A141" s="1"/>
      <c r="B141" s="82" t="s">
        <v>325</v>
      </c>
      <c r="C141" s="84" t="s">
        <v>473</v>
      </c>
      <c r="D141" s="168">
        <v>1107.3599999999999</v>
      </c>
      <c r="E141" s="168">
        <v>1107.3599999999999</v>
      </c>
      <c r="F141" s="110">
        <v>100</v>
      </c>
      <c r="G141" s="97">
        <v>1</v>
      </c>
      <c r="H141" s="97">
        <v>8</v>
      </c>
      <c r="J141" s="6"/>
    </row>
    <row r="142" spans="1:10" x14ac:dyDescent="0.2">
      <c r="A142" s="1"/>
      <c r="B142" s="66" t="s">
        <v>326</v>
      </c>
      <c r="C142" s="69" t="s">
        <v>474</v>
      </c>
      <c r="D142" s="162">
        <v>1905.39</v>
      </c>
      <c r="E142" s="162">
        <v>1776.71</v>
      </c>
      <c r="F142" s="105">
        <v>93.246526957735682</v>
      </c>
      <c r="G142" s="92">
        <v>1</v>
      </c>
      <c r="H142" s="92">
        <v>9</v>
      </c>
      <c r="J142" s="6"/>
    </row>
    <row r="143" spans="1:10" x14ac:dyDescent="0.2">
      <c r="A143" s="1"/>
      <c r="B143" s="82" t="s">
        <v>327</v>
      </c>
      <c r="C143" s="84" t="s">
        <v>475</v>
      </c>
      <c r="D143" s="168">
        <v>650.6</v>
      </c>
      <c r="E143" s="168">
        <v>650.6</v>
      </c>
      <c r="F143" s="110">
        <v>100</v>
      </c>
      <c r="G143" s="97">
        <v>1</v>
      </c>
      <c r="H143" s="97">
        <v>3</v>
      </c>
      <c r="J143" s="6"/>
    </row>
    <row r="144" spans="1:10" x14ac:dyDescent="0.2">
      <c r="A144" s="1"/>
      <c r="B144" s="66" t="s">
        <v>328</v>
      </c>
      <c r="C144" s="69" t="s">
        <v>476</v>
      </c>
      <c r="D144" s="162">
        <v>439.56</v>
      </c>
      <c r="E144" s="162">
        <v>414.02</v>
      </c>
      <c r="F144" s="105">
        <v>94.189644189644184</v>
      </c>
      <c r="G144" s="92">
        <v>1</v>
      </c>
      <c r="H144" s="92">
        <v>2</v>
      </c>
      <c r="J144" s="6"/>
    </row>
    <row r="145" spans="1:10" x14ac:dyDescent="0.2">
      <c r="A145" s="1"/>
      <c r="B145" s="82" t="s">
        <v>329</v>
      </c>
      <c r="C145" s="84" t="s">
        <v>477</v>
      </c>
      <c r="D145" s="168">
        <v>1184.81</v>
      </c>
      <c r="E145" s="168">
        <v>1184.81</v>
      </c>
      <c r="F145" s="110">
        <v>100</v>
      </c>
      <c r="G145" s="97">
        <v>1</v>
      </c>
      <c r="H145" s="97">
        <v>7</v>
      </c>
      <c r="J145" s="6"/>
    </row>
    <row r="146" spans="1:10" x14ac:dyDescent="0.2">
      <c r="A146" s="1"/>
      <c r="B146" s="66" t="s">
        <v>330</v>
      </c>
      <c r="C146" s="69" t="s">
        <v>478</v>
      </c>
      <c r="D146" s="162">
        <v>1277.04</v>
      </c>
      <c r="E146" s="162">
        <v>1277.04</v>
      </c>
      <c r="F146" s="105">
        <v>100</v>
      </c>
      <c r="G146" s="92">
        <v>1</v>
      </c>
      <c r="H146" s="92">
        <v>7</v>
      </c>
      <c r="J146" s="6"/>
    </row>
    <row r="147" spans="1:10" x14ac:dyDescent="0.2">
      <c r="A147" s="1"/>
      <c r="B147" s="82" t="s">
        <v>331</v>
      </c>
      <c r="C147" s="84" t="s">
        <v>479</v>
      </c>
      <c r="D147" s="168">
        <v>793.87</v>
      </c>
      <c r="E147" s="168">
        <v>793.87</v>
      </c>
      <c r="F147" s="110">
        <v>100</v>
      </c>
      <c r="G147" s="97">
        <v>1</v>
      </c>
      <c r="H147" s="97">
        <v>6</v>
      </c>
      <c r="J147" s="6"/>
    </row>
    <row r="148" spans="1:10" x14ac:dyDescent="0.2">
      <c r="A148" s="1"/>
      <c r="B148" s="66" t="s">
        <v>332</v>
      </c>
      <c r="C148" s="69" t="s">
        <v>480</v>
      </c>
      <c r="D148" s="162">
        <v>2087.6999999999998</v>
      </c>
      <c r="E148" s="162">
        <v>2065.69</v>
      </c>
      <c r="F148" s="105">
        <v>98.945729750443078</v>
      </c>
      <c r="G148" s="92">
        <v>1</v>
      </c>
      <c r="H148" s="92">
        <v>17</v>
      </c>
      <c r="J148" s="6"/>
    </row>
    <row r="149" spans="1:10" x14ac:dyDescent="0.2">
      <c r="A149" s="1"/>
      <c r="B149" s="82" t="s">
        <v>333</v>
      </c>
      <c r="C149" s="84" t="s">
        <v>481</v>
      </c>
      <c r="D149" s="168">
        <v>1444.4</v>
      </c>
      <c r="E149" s="168">
        <v>1444.4</v>
      </c>
      <c r="F149" s="110">
        <v>100</v>
      </c>
      <c r="G149" s="97">
        <v>1</v>
      </c>
      <c r="H149" s="97">
        <v>7</v>
      </c>
      <c r="J149" s="6"/>
    </row>
    <row r="150" spans="1:10" x14ac:dyDescent="0.2">
      <c r="A150" s="1"/>
      <c r="B150" s="66" t="s">
        <v>334</v>
      </c>
      <c r="C150" s="69" t="s">
        <v>482</v>
      </c>
      <c r="D150" s="162">
        <v>1302.42</v>
      </c>
      <c r="E150" s="162">
        <v>1275.8399999999999</v>
      </c>
      <c r="F150" s="105">
        <v>97.959183673469369</v>
      </c>
      <c r="G150" s="92">
        <v>1</v>
      </c>
      <c r="H150" s="92">
        <v>10</v>
      </c>
      <c r="J150" s="6"/>
    </row>
    <row r="151" spans="1:10" x14ac:dyDescent="0.2">
      <c r="A151" s="1"/>
      <c r="B151" s="82" t="s">
        <v>335</v>
      </c>
      <c r="C151" s="84" t="s">
        <v>483</v>
      </c>
      <c r="D151" s="168">
        <v>1008.39</v>
      </c>
      <c r="E151" s="168">
        <v>1008.39</v>
      </c>
      <c r="F151" s="110">
        <v>100</v>
      </c>
      <c r="G151" s="97">
        <v>1</v>
      </c>
      <c r="H151" s="97">
        <v>5</v>
      </c>
      <c r="J151" s="6"/>
    </row>
    <row r="152" spans="1:10" x14ac:dyDescent="0.2">
      <c r="A152" s="1"/>
      <c r="B152" s="66" t="s">
        <v>336</v>
      </c>
      <c r="C152" s="69" t="s">
        <v>484</v>
      </c>
      <c r="D152" s="162">
        <v>655.27</v>
      </c>
      <c r="E152" s="162">
        <v>655.27</v>
      </c>
      <c r="F152" s="105">
        <v>100</v>
      </c>
      <c r="G152" s="92">
        <v>1</v>
      </c>
      <c r="H152" s="92">
        <v>3</v>
      </c>
      <c r="J152" s="6"/>
    </row>
    <row r="153" spans="1:10" x14ac:dyDescent="0.2">
      <c r="A153" s="1"/>
      <c r="B153" s="82" t="s">
        <v>337</v>
      </c>
      <c r="C153" s="84" t="s">
        <v>485</v>
      </c>
      <c r="D153" s="168">
        <v>453.77</v>
      </c>
      <c r="E153" s="168">
        <v>453.77</v>
      </c>
      <c r="F153" s="110">
        <v>100</v>
      </c>
      <c r="G153" s="97">
        <v>1</v>
      </c>
      <c r="H153" s="97">
        <v>3</v>
      </c>
      <c r="J153" s="6"/>
    </row>
    <row r="154" spans="1:10" x14ac:dyDescent="0.2">
      <c r="A154" s="1"/>
      <c r="B154" s="66" t="s">
        <v>338</v>
      </c>
      <c r="C154" s="69" t="s">
        <v>486</v>
      </c>
      <c r="D154" s="162">
        <v>2955.74</v>
      </c>
      <c r="E154" s="162">
        <v>2904.8</v>
      </c>
      <c r="F154" s="105">
        <v>98.276573717580035</v>
      </c>
      <c r="G154" s="92">
        <v>1</v>
      </c>
      <c r="H154" s="92">
        <v>17</v>
      </c>
      <c r="J154" s="6"/>
    </row>
    <row r="155" spans="1:10" x14ac:dyDescent="0.2">
      <c r="A155" s="1"/>
      <c r="B155" s="82" t="s">
        <v>339</v>
      </c>
      <c r="C155" s="84" t="s">
        <v>487</v>
      </c>
      <c r="D155" s="168">
        <v>1464.14</v>
      </c>
      <c r="E155" s="168">
        <v>1464.14</v>
      </c>
      <c r="F155" s="110">
        <v>100</v>
      </c>
      <c r="G155" s="97">
        <v>1</v>
      </c>
      <c r="H155" s="97">
        <v>12</v>
      </c>
      <c r="J155" s="6"/>
    </row>
    <row r="156" spans="1:10" x14ac:dyDescent="0.2">
      <c r="A156" s="1"/>
      <c r="B156" s="66" t="s">
        <v>340</v>
      </c>
      <c r="C156" s="69" t="s">
        <v>488</v>
      </c>
      <c r="D156" s="162">
        <v>1109.8699999999999</v>
      </c>
      <c r="E156" s="162">
        <v>1079.71</v>
      </c>
      <c r="F156" s="105">
        <v>97.28256462468579</v>
      </c>
      <c r="G156" s="92">
        <v>1</v>
      </c>
      <c r="H156" s="92">
        <v>11</v>
      </c>
      <c r="J156" s="6"/>
    </row>
    <row r="157" spans="1:10" x14ac:dyDescent="0.2">
      <c r="A157" s="1"/>
      <c r="B157" s="82" t="s">
        <v>341</v>
      </c>
      <c r="C157" s="84" t="s">
        <v>489</v>
      </c>
      <c r="D157" s="168">
        <v>2393.4499999999998</v>
      </c>
      <c r="E157" s="168">
        <v>2233.4899999999998</v>
      </c>
      <c r="F157" s="110">
        <v>93.316760325053792</v>
      </c>
      <c r="G157" s="97">
        <v>1</v>
      </c>
      <c r="H157" s="97">
        <v>37</v>
      </c>
      <c r="J157" s="6"/>
    </row>
    <row r="158" spans="1:10" x14ac:dyDescent="0.2">
      <c r="A158" s="1"/>
      <c r="B158" s="66" t="s">
        <v>342</v>
      </c>
      <c r="C158" s="69" t="s">
        <v>490</v>
      </c>
      <c r="D158" s="162">
        <v>4524</v>
      </c>
      <c r="E158" s="162">
        <v>4252.2700000000004</v>
      </c>
      <c r="F158" s="105">
        <v>93.993589743589752</v>
      </c>
      <c r="G158" s="92">
        <v>1</v>
      </c>
      <c r="H158" s="92">
        <v>21</v>
      </c>
      <c r="J158" s="6"/>
    </row>
    <row r="159" spans="1:10" x14ac:dyDescent="0.2">
      <c r="A159" s="1"/>
      <c r="B159" s="82" t="s">
        <v>343</v>
      </c>
      <c r="C159" s="84" t="s">
        <v>491</v>
      </c>
      <c r="D159" s="168">
        <v>3600.61</v>
      </c>
      <c r="E159" s="168">
        <v>3475.87</v>
      </c>
      <c r="F159" s="110">
        <v>96.535587025531783</v>
      </c>
      <c r="G159" s="97">
        <v>1</v>
      </c>
      <c r="H159" s="97">
        <v>42</v>
      </c>
      <c r="J159" s="6"/>
    </row>
    <row r="160" spans="1:10" x14ac:dyDescent="0.2">
      <c r="A160" s="1"/>
      <c r="B160" s="66" t="s">
        <v>344</v>
      </c>
      <c r="C160" s="69" t="s">
        <v>492</v>
      </c>
      <c r="D160" s="162">
        <v>5926.17</v>
      </c>
      <c r="E160" s="162">
        <v>5781.73</v>
      </c>
      <c r="F160" s="105">
        <v>97.562675387307479</v>
      </c>
      <c r="G160" s="92">
        <v>1</v>
      </c>
      <c r="H160" s="92">
        <v>41</v>
      </c>
      <c r="J160" s="6"/>
    </row>
    <row r="161" spans="1:10" x14ac:dyDescent="0.2">
      <c r="A161" s="1"/>
      <c r="B161" s="82" t="s">
        <v>345</v>
      </c>
      <c r="C161" s="84" t="s">
        <v>493</v>
      </c>
      <c r="D161" s="168">
        <v>2026.44</v>
      </c>
      <c r="E161" s="168">
        <v>1873.56</v>
      </c>
      <c r="F161" s="110">
        <v>92.455735180908377</v>
      </c>
      <c r="G161" s="97">
        <v>1</v>
      </c>
      <c r="H161" s="97">
        <v>10</v>
      </c>
      <c r="J161" s="6"/>
    </row>
    <row r="162" spans="1:10" x14ac:dyDescent="0.2">
      <c r="A162" s="1"/>
      <c r="B162" s="66" t="s">
        <v>346</v>
      </c>
      <c r="C162" s="69" t="s">
        <v>494</v>
      </c>
      <c r="D162" s="162">
        <v>662.58</v>
      </c>
      <c r="E162" s="162">
        <v>638.07000000000005</v>
      </c>
      <c r="F162" s="105">
        <v>96.300824051435299</v>
      </c>
      <c r="G162" s="92">
        <v>1</v>
      </c>
      <c r="H162" s="92">
        <v>4</v>
      </c>
      <c r="J162" s="6"/>
    </row>
    <row r="163" spans="1:10" x14ac:dyDescent="0.2">
      <c r="A163" s="1"/>
      <c r="B163" s="82" t="s">
        <v>347</v>
      </c>
      <c r="C163" s="84" t="s">
        <v>495</v>
      </c>
      <c r="D163" s="168">
        <v>1069.82</v>
      </c>
      <c r="E163" s="168">
        <v>1069.82</v>
      </c>
      <c r="F163" s="110">
        <v>100</v>
      </c>
      <c r="G163" s="97">
        <v>1</v>
      </c>
      <c r="H163" s="97">
        <v>5</v>
      </c>
      <c r="J163" s="6"/>
    </row>
    <row r="164" spans="1:10" x14ac:dyDescent="0.2">
      <c r="A164" s="1"/>
      <c r="B164" s="66" t="s">
        <v>348</v>
      </c>
      <c r="C164" s="69" t="s">
        <v>496</v>
      </c>
      <c r="D164" s="162">
        <v>1759.11</v>
      </c>
      <c r="E164" s="162">
        <v>1759.11</v>
      </c>
      <c r="F164" s="105">
        <v>100</v>
      </c>
      <c r="G164" s="92">
        <v>1</v>
      </c>
      <c r="H164" s="92">
        <v>10</v>
      </c>
      <c r="J164" s="6"/>
    </row>
    <row r="165" spans="1:10" x14ac:dyDescent="0.2">
      <c r="A165" s="1"/>
      <c r="B165" s="82" t="s">
        <v>349</v>
      </c>
      <c r="C165" s="84" t="s">
        <v>497</v>
      </c>
      <c r="D165" s="168">
        <v>517.53</v>
      </c>
      <c r="E165" s="168">
        <v>500.06</v>
      </c>
      <c r="F165" s="110">
        <v>96.624350279210873</v>
      </c>
      <c r="G165" s="97">
        <v>1</v>
      </c>
      <c r="H165" s="97">
        <v>2</v>
      </c>
      <c r="J165" s="6"/>
    </row>
    <row r="166" spans="1:10" x14ac:dyDescent="0.2">
      <c r="A166" s="1"/>
      <c r="B166" s="66" t="s">
        <v>350</v>
      </c>
      <c r="C166" s="69" t="s">
        <v>498</v>
      </c>
      <c r="D166" s="162">
        <v>1459.86</v>
      </c>
      <c r="E166" s="162">
        <v>1459.86</v>
      </c>
      <c r="F166" s="105">
        <v>100</v>
      </c>
      <c r="G166" s="92">
        <v>1</v>
      </c>
      <c r="H166" s="92">
        <v>7</v>
      </c>
      <c r="J166" s="6"/>
    </row>
    <row r="167" spans="1:10" x14ac:dyDescent="0.2">
      <c r="A167" s="1"/>
      <c r="B167" s="82" t="s">
        <v>351</v>
      </c>
      <c r="C167" s="84" t="s">
        <v>499</v>
      </c>
      <c r="D167" s="168">
        <v>1162.55</v>
      </c>
      <c r="E167" s="168">
        <v>1137.23</v>
      </c>
      <c r="F167" s="110">
        <v>97.822029160036124</v>
      </c>
      <c r="G167" s="97">
        <v>1</v>
      </c>
      <c r="H167" s="97">
        <v>6</v>
      </c>
      <c r="J167" s="6"/>
    </row>
    <row r="168" spans="1:10" x14ac:dyDescent="0.2">
      <c r="A168" s="1"/>
      <c r="B168" s="66" t="s">
        <v>352</v>
      </c>
      <c r="C168" s="69" t="s">
        <v>500</v>
      </c>
      <c r="D168" s="162">
        <v>578.17999999999995</v>
      </c>
      <c r="E168" s="162">
        <v>578.17999999999995</v>
      </c>
      <c r="F168" s="105">
        <v>100</v>
      </c>
      <c r="G168" s="92">
        <v>1</v>
      </c>
      <c r="H168" s="92">
        <v>3</v>
      </c>
      <c r="J168" s="6"/>
    </row>
    <row r="169" spans="1:10" x14ac:dyDescent="0.2">
      <c r="A169" s="1"/>
      <c r="B169" s="82" t="s">
        <v>353</v>
      </c>
      <c r="C169" s="84" t="s">
        <v>501</v>
      </c>
      <c r="D169" s="168">
        <v>507.11</v>
      </c>
      <c r="E169" s="168">
        <v>507.11</v>
      </c>
      <c r="F169" s="110">
        <v>100</v>
      </c>
      <c r="G169" s="97">
        <v>1</v>
      </c>
      <c r="H169" s="97">
        <v>2</v>
      </c>
      <c r="J169" s="6"/>
    </row>
    <row r="170" spans="1:10" x14ac:dyDescent="0.2">
      <c r="A170" s="1"/>
      <c r="B170" s="66" t="s">
        <v>354</v>
      </c>
      <c r="C170" s="69" t="s">
        <v>502</v>
      </c>
      <c r="D170" s="162">
        <v>1053.3900000000001</v>
      </c>
      <c r="E170" s="162">
        <v>1012.18</v>
      </c>
      <c r="F170" s="105">
        <v>96.087868690608403</v>
      </c>
      <c r="G170" s="92">
        <v>1</v>
      </c>
      <c r="H170" s="92">
        <v>4</v>
      </c>
      <c r="J170" s="6"/>
    </row>
    <row r="171" spans="1:10" x14ac:dyDescent="0.2">
      <c r="A171" s="1"/>
      <c r="B171" s="82" t="s">
        <v>355</v>
      </c>
      <c r="C171" s="84" t="s">
        <v>503</v>
      </c>
      <c r="D171" s="168">
        <v>1755.52</v>
      </c>
      <c r="E171" s="168">
        <v>1703.96</v>
      </c>
      <c r="F171" s="110">
        <v>97.062978490703614</v>
      </c>
      <c r="G171" s="97">
        <v>1</v>
      </c>
      <c r="H171" s="97">
        <v>6</v>
      </c>
      <c r="J171" s="6"/>
    </row>
    <row r="172" spans="1:10" x14ac:dyDescent="0.2">
      <c r="A172" s="1"/>
      <c r="B172" s="66" t="s">
        <v>356</v>
      </c>
      <c r="C172" s="69" t="s">
        <v>504</v>
      </c>
      <c r="D172" s="162">
        <v>2853.82</v>
      </c>
      <c r="E172" s="162">
        <v>2794.83</v>
      </c>
      <c r="F172" s="105">
        <v>97.932946016216846</v>
      </c>
      <c r="G172" s="92">
        <v>1</v>
      </c>
      <c r="H172" s="92">
        <v>23</v>
      </c>
      <c r="J172" s="6"/>
    </row>
    <row r="173" spans="1:10" x14ac:dyDescent="0.2">
      <c r="A173" s="1"/>
      <c r="B173" s="82" t="s">
        <v>357</v>
      </c>
      <c r="C173" s="84" t="s">
        <v>505</v>
      </c>
      <c r="D173" s="168">
        <v>1018.72</v>
      </c>
      <c r="E173" s="168">
        <v>988.28</v>
      </c>
      <c r="F173" s="110">
        <v>97.011936547824718</v>
      </c>
      <c r="G173" s="97">
        <v>1</v>
      </c>
      <c r="H173" s="97">
        <v>4</v>
      </c>
      <c r="J173" s="6"/>
    </row>
    <row r="174" spans="1:10" x14ac:dyDescent="0.2">
      <c r="A174" s="1"/>
      <c r="B174" s="66" t="s">
        <v>358</v>
      </c>
      <c r="C174" s="69" t="s">
        <v>506</v>
      </c>
      <c r="D174" s="162">
        <v>1774.0100000000002</v>
      </c>
      <c r="E174" s="162">
        <v>1706.63</v>
      </c>
      <c r="F174" s="105">
        <v>96.201825243375168</v>
      </c>
      <c r="G174" s="92">
        <v>1</v>
      </c>
      <c r="H174" s="92">
        <v>10</v>
      </c>
      <c r="J174" s="6"/>
    </row>
    <row r="175" spans="1:10" x14ac:dyDescent="0.2">
      <c r="A175" s="1"/>
      <c r="B175" s="82" t="s">
        <v>359</v>
      </c>
      <c r="C175" s="84" t="s">
        <v>507</v>
      </c>
      <c r="D175" s="168">
        <v>810.98</v>
      </c>
      <c r="E175" s="168">
        <v>810.98</v>
      </c>
      <c r="F175" s="110">
        <v>100</v>
      </c>
      <c r="G175" s="97">
        <v>1</v>
      </c>
      <c r="H175" s="97">
        <v>9</v>
      </c>
      <c r="J175" s="6"/>
    </row>
    <row r="176" spans="1:10" x14ac:dyDescent="0.2">
      <c r="A176" s="1"/>
      <c r="B176" s="66" t="s">
        <v>360</v>
      </c>
      <c r="C176" s="69" t="s">
        <v>508</v>
      </c>
      <c r="D176" s="162">
        <v>874.15</v>
      </c>
      <c r="E176" s="162">
        <v>874.15</v>
      </c>
      <c r="F176" s="105">
        <v>100</v>
      </c>
      <c r="G176" s="92">
        <v>1</v>
      </c>
      <c r="H176" s="92">
        <v>5</v>
      </c>
      <c r="J176" s="6"/>
    </row>
    <row r="177" spans="1:10" x14ac:dyDescent="0.2">
      <c r="A177" s="1"/>
      <c r="B177" s="82" t="s">
        <v>361</v>
      </c>
      <c r="C177" s="84" t="s">
        <v>509</v>
      </c>
      <c r="D177" s="168">
        <v>1049.73</v>
      </c>
      <c r="E177" s="168">
        <v>1049.73</v>
      </c>
      <c r="F177" s="110">
        <v>100</v>
      </c>
      <c r="G177" s="97">
        <v>1</v>
      </c>
      <c r="H177" s="97">
        <v>4</v>
      </c>
      <c r="J177" s="6"/>
    </row>
    <row r="178" spans="1:10" x14ac:dyDescent="0.2">
      <c r="A178" s="1"/>
      <c r="B178" s="66" t="s">
        <v>362</v>
      </c>
      <c r="C178" s="69" t="s">
        <v>510</v>
      </c>
      <c r="D178" s="162">
        <v>835.05</v>
      </c>
      <c r="E178" s="162">
        <v>784.95</v>
      </c>
      <c r="F178" s="105">
        <v>94.000359259924565</v>
      </c>
      <c r="G178" s="92">
        <v>1</v>
      </c>
      <c r="H178" s="92">
        <v>3</v>
      </c>
      <c r="J178" s="6"/>
    </row>
    <row r="179" spans="1:10" x14ac:dyDescent="0.2">
      <c r="A179" s="1"/>
      <c r="B179" s="82" t="s">
        <v>363</v>
      </c>
      <c r="C179" s="84" t="s">
        <v>511</v>
      </c>
      <c r="D179" s="168">
        <v>576.20000000000005</v>
      </c>
      <c r="E179" s="168">
        <v>576.20000000000005</v>
      </c>
      <c r="F179" s="110">
        <v>100</v>
      </c>
      <c r="G179" s="97">
        <v>1</v>
      </c>
      <c r="H179" s="97">
        <v>2</v>
      </c>
      <c r="J179" s="6"/>
    </row>
    <row r="180" spans="1:10" x14ac:dyDescent="0.2">
      <c r="A180" s="1"/>
      <c r="B180" s="66" t="s">
        <v>364</v>
      </c>
      <c r="C180" s="69" t="s">
        <v>512</v>
      </c>
      <c r="D180" s="162">
        <v>1384.45</v>
      </c>
      <c r="E180" s="162">
        <v>1229.6500000000001</v>
      </c>
      <c r="F180" s="105">
        <v>88.818664451587281</v>
      </c>
      <c r="G180" s="92">
        <v>1</v>
      </c>
      <c r="H180" s="92">
        <v>4</v>
      </c>
      <c r="J180" s="6"/>
    </row>
    <row r="181" spans="1:10" x14ac:dyDescent="0.2">
      <c r="A181" s="1"/>
      <c r="B181" s="82" t="s">
        <v>365</v>
      </c>
      <c r="C181" s="84" t="s">
        <v>513</v>
      </c>
      <c r="D181" s="168">
        <v>1027.44</v>
      </c>
      <c r="E181" s="168">
        <v>1002.34</v>
      </c>
      <c r="F181" s="110">
        <v>97.557034960678962</v>
      </c>
      <c r="G181" s="97">
        <v>1</v>
      </c>
      <c r="H181" s="97">
        <v>5</v>
      </c>
      <c r="J181" s="6"/>
    </row>
    <row r="182" spans="1:10" x14ac:dyDescent="0.2">
      <c r="A182" s="1"/>
      <c r="B182" s="66" t="s">
        <v>366</v>
      </c>
      <c r="C182" s="69" t="s">
        <v>514</v>
      </c>
      <c r="D182" s="162">
        <v>1773.05</v>
      </c>
      <c r="E182" s="162">
        <v>1704.42</v>
      </c>
      <c r="F182" s="105">
        <v>96.129268774146254</v>
      </c>
      <c r="G182" s="92">
        <v>1</v>
      </c>
      <c r="H182" s="92">
        <v>10</v>
      </c>
      <c r="J182" s="6"/>
    </row>
    <row r="183" spans="1:10" x14ac:dyDescent="0.2">
      <c r="A183" s="1"/>
      <c r="B183" s="82" t="s">
        <v>367</v>
      </c>
      <c r="C183" s="84" t="s">
        <v>515</v>
      </c>
      <c r="D183" s="168">
        <v>961.25</v>
      </c>
      <c r="E183" s="168">
        <v>941.54</v>
      </c>
      <c r="F183" s="110">
        <v>97.949544863459039</v>
      </c>
      <c r="G183" s="97">
        <v>1</v>
      </c>
      <c r="H183" s="97">
        <v>8</v>
      </c>
      <c r="J183" s="6"/>
    </row>
    <row r="184" spans="1:10" x14ac:dyDescent="0.2">
      <c r="A184" s="1"/>
      <c r="B184" s="66" t="s">
        <v>368</v>
      </c>
      <c r="C184" s="69" t="s">
        <v>516</v>
      </c>
      <c r="D184" s="162">
        <v>2106.16</v>
      </c>
      <c r="E184" s="162">
        <v>1999.37</v>
      </c>
      <c r="F184" s="105">
        <v>94.929634975500448</v>
      </c>
      <c r="G184" s="92">
        <v>1</v>
      </c>
      <c r="H184" s="92">
        <v>10</v>
      </c>
      <c r="J184" s="6"/>
    </row>
    <row r="185" spans="1:10" x14ac:dyDescent="0.2">
      <c r="A185" s="1"/>
      <c r="B185" s="82" t="s">
        <v>369</v>
      </c>
      <c r="C185" s="84" t="s">
        <v>517</v>
      </c>
      <c r="D185" s="168">
        <v>1794.85</v>
      </c>
      <c r="E185" s="168">
        <v>1778.84</v>
      </c>
      <c r="F185" s="110">
        <v>99.108003454327658</v>
      </c>
      <c r="G185" s="97">
        <v>1</v>
      </c>
      <c r="H185" s="97">
        <v>8</v>
      </c>
      <c r="J185" s="6"/>
    </row>
    <row r="186" spans="1:10" x14ac:dyDescent="0.2">
      <c r="A186" s="1"/>
      <c r="B186" s="66" t="s">
        <v>370</v>
      </c>
      <c r="C186" s="69" t="s">
        <v>518</v>
      </c>
      <c r="D186" s="162">
        <v>1536.59</v>
      </c>
      <c r="E186" s="162">
        <v>1503.97</v>
      </c>
      <c r="F186" s="105">
        <v>97.877117513455119</v>
      </c>
      <c r="G186" s="92">
        <v>1</v>
      </c>
      <c r="H186" s="92">
        <v>8</v>
      </c>
      <c r="J186" s="6"/>
    </row>
    <row r="187" spans="1:10" x14ac:dyDescent="0.2">
      <c r="A187" s="1"/>
      <c r="B187" s="82" t="s">
        <v>371</v>
      </c>
      <c r="C187" s="84" t="s">
        <v>519</v>
      </c>
      <c r="D187" s="168">
        <v>1190.7</v>
      </c>
      <c r="E187" s="168">
        <v>1168.6500000000001</v>
      </c>
      <c r="F187" s="110">
        <v>98.148148148148152</v>
      </c>
      <c r="G187" s="97">
        <v>1</v>
      </c>
      <c r="H187" s="97">
        <v>7</v>
      </c>
      <c r="J187" s="6"/>
    </row>
    <row r="188" spans="1:10" x14ac:dyDescent="0.2">
      <c r="A188" s="1"/>
      <c r="B188" s="66" t="s">
        <v>372</v>
      </c>
      <c r="C188" s="69" t="s">
        <v>520</v>
      </c>
      <c r="D188" s="162">
        <v>1100.17</v>
      </c>
      <c r="E188" s="162">
        <v>1078.73</v>
      </c>
      <c r="F188" s="105">
        <v>98.051210267504104</v>
      </c>
      <c r="G188" s="92">
        <v>1</v>
      </c>
      <c r="H188" s="92">
        <v>6</v>
      </c>
      <c r="J188" s="6"/>
    </row>
    <row r="189" spans="1:10" x14ac:dyDescent="0.2">
      <c r="A189" s="1"/>
      <c r="B189" s="82" t="s">
        <v>373</v>
      </c>
      <c r="C189" s="84" t="s">
        <v>521</v>
      </c>
      <c r="D189" s="168">
        <v>2282.62</v>
      </c>
      <c r="E189" s="168">
        <v>2092.31</v>
      </c>
      <c r="F189" s="110">
        <v>91.662650813538832</v>
      </c>
      <c r="G189" s="97">
        <v>1</v>
      </c>
      <c r="H189" s="97">
        <v>12</v>
      </c>
      <c r="J189" s="6"/>
    </row>
    <row r="190" spans="1:10" x14ac:dyDescent="0.2">
      <c r="A190" s="1"/>
      <c r="B190" s="66" t="s">
        <v>374</v>
      </c>
      <c r="C190" s="69" t="s">
        <v>522</v>
      </c>
      <c r="D190" s="162">
        <v>801.3</v>
      </c>
      <c r="E190" s="162">
        <v>744.7</v>
      </c>
      <c r="F190" s="105">
        <v>92.936478222887814</v>
      </c>
      <c r="G190" s="92">
        <v>1</v>
      </c>
      <c r="H190" s="92">
        <v>2</v>
      </c>
      <c r="J190" s="6"/>
    </row>
    <row r="191" spans="1:10" x14ac:dyDescent="0.2">
      <c r="A191" s="1"/>
      <c r="B191" s="82" t="s">
        <v>375</v>
      </c>
      <c r="C191" s="84" t="s">
        <v>523</v>
      </c>
      <c r="D191" s="168">
        <v>818.75</v>
      </c>
      <c r="E191" s="168">
        <v>818.75</v>
      </c>
      <c r="F191" s="110">
        <v>100</v>
      </c>
      <c r="G191" s="97">
        <v>1</v>
      </c>
      <c r="H191" s="97">
        <v>4</v>
      </c>
      <c r="J191" s="6"/>
    </row>
    <row r="192" spans="1:10" x14ac:dyDescent="0.2">
      <c r="A192" s="1"/>
      <c r="B192" s="66" t="s">
        <v>376</v>
      </c>
      <c r="C192" s="69" t="s">
        <v>524</v>
      </c>
      <c r="D192" s="162">
        <v>1746.2</v>
      </c>
      <c r="E192" s="162">
        <v>1746.2</v>
      </c>
      <c r="F192" s="105">
        <v>100</v>
      </c>
      <c r="G192" s="92">
        <v>1</v>
      </c>
      <c r="H192" s="92">
        <v>6</v>
      </c>
      <c r="J192" s="6"/>
    </row>
    <row r="193" spans="1:10" x14ac:dyDescent="0.2">
      <c r="A193" s="1"/>
      <c r="B193" s="82" t="s">
        <v>377</v>
      </c>
      <c r="C193" s="84" t="s">
        <v>525</v>
      </c>
      <c r="D193" s="168">
        <v>543.09</v>
      </c>
      <c r="E193" s="168">
        <v>516.61</v>
      </c>
      <c r="F193" s="110">
        <v>95.12419672614115</v>
      </c>
      <c r="G193" s="97">
        <v>1</v>
      </c>
      <c r="H193" s="97">
        <v>3</v>
      </c>
      <c r="J193" s="6"/>
    </row>
    <row r="194" spans="1:10" x14ac:dyDescent="0.2">
      <c r="A194" s="1"/>
      <c r="B194" s="66" t="s">
        <v>378</v>
      </c>
      <c r="C194" s="69" t="s">
        <v>526</v>
      </c>
      <c r="D194" s="162">
        <v>2225.33</v>
      </c>
      <c r="E194" s="162">
        <v>2198.02</v>
      </c>
      <c r="F194" s="105">
        <v>98.772766286348542</v>
      </c>
      <c r="G194" s="92">
        <v>1</v>
      </c>
      <c r="H194" s="92">
        <v>12</v>
      </c>
      <c r="J194" s="6"/>
    </row>
    <row r="195" spans="1:10" x14ac:dyDescent="0.2">
      <c r="A195" s="1"/>
      <c r="B195" s="82" t="s">
        <v>379</v>
      </c>
      <c r="C195" s="84" t="s">
        <v>527</v>
      </c>
      <c r="D195" s="168">
        <v>944.99</v>
      </c>
      <c r="E195" s="168">
        <v>864.93</v>
      </c>
      <c r="F195" s="110">
        <v>91.527952676747887</v>
      </c>
      <c r="G195" s="97">
        <v>1</v>
      </c>
      <c r="H195" s="97">
        <v>4</v>
      </c>
      <c r="J195" s="6"/>
    </row>
    <row r="196" spans="1:10" x14ac:dyDescent="0.2">
      <c r="A196" s="1"/>
      <c r="B196" s="66" t="s">
        <v>380</v>
      </c>
      <c r="C196" s="69" t="s">
        <v>528</v>
      </c>
      <c r="D196" s="162">
        <v>991.94</v>
      </c>
      <c r="E196" s="162">
        <v>953.47</v>
      </c>
      <c r="F196" s="105">
        <v>96.121741234348846</v>
      </c>
      <c r="G196" s="92">
        <v>1</v>
      </c>
      <c r="H196" s="92">
        <v>5</v>
      </c>
      <c r="J196" s="6"/>
    </row>
    <row r="197" spans="1:10" x14ac:dyDescent="0.2">
      <c r="A197" s="1"/>
      <c r="B197" s="82" t="s">
        <v>381</v>
      </c>
      <c r="C197" s="84" t="s">
        <v>529</v>
      </c>
      <c r="D197" s="168">
        <v>4376.95</v>
      </c>
      <c r="E197" s="168">
        <v>4347.8599999999997</v>
      </c>
      <c r="F197" s="110">
        <v>99.335381944047796</v>
      </c>
      <c r="G197" s="97">
        <v>1</v>
      </c>
      <c r="H197" s="97">
        <v>21</v>
      </c>
      <c r="J197" s="6"/>
    </row>
    <row r="198" spans="1:10" x14ac:dyDescent="0.2">
      <c r="A198" s="1"/>
      <c r="B198" s="66" t="s">
        <v>382</v>
      </c>
      <c r="C198" s="69" t="s">
        <v>530</v>
      </c>
      <c r="D198" s="162">
        <v>3207.92</v>
      </c>
      <c r="E198" s="162">
        <v>3022.72</v>
      </c>
      <c r="F198" s="105">
        <v>94.226788697972509</v>
      </c>
      <c r="G198" s="92">
        <v>1</v>
      </c>
      <c r="H198" s="92">
        <v>19</v>
      </c>
      <c r="J198" s="6"/>
    </row>
    <row r="199" spans="1:10" x14ac:dyDescent="0.2">
      <c r="A199" s="1"/>
      <c r="B199" s="82" t="s">
        <v>383</v>
      </c>
      <c r="C199" s="84" t="s">
        <v>531</v>
      </c>
      <c r="D199" s="168">
        <v>1117.3399999999999</v>
      </c>
      <c r="E199" s="168">
        <v>1093.54</v>
      </c>
      <c r="F199" s="110">
        <v>97.86994111013658</v>
      </c>
      <c r="G199" s="97">
        <v>1</v>
      </c>
      <c r="H199" s="97">
        <v>7</v>
      </c>
      <c r="J199" s="6"/>
    </row>
    <row r="200" spans="1:10" x14ac:dyDescent="0.2">
      <c r="A200" s="1"/>
      <c r="B200" s="66" t="s">
        <v>384</v>
      </c>
      <c r="C200" s="69" t="s">
        <v>532</v>
      </c>
      <c r="D200" s="162">
        <v>813.52</v>
      </c>
      <c r="E200" s="162">
        <v>813.52</v>
      </c>
      <c r="F200" s="105">
        <v>100</v>
      </c>
      <c r="G200" s="92">
        <v>1</v>
      </c>
      <c r="H200" s="92">
        <v>5</v>
      </c>
      <c r="J200" s="6"/>
    </row>
    <row r="201" spans="1:10" x14ac:dyDescent="0.2">
      <c r="A201" s="1"/>
      <c r="B201" s="82" t="s">
        <v>385</v>
      </c>
      <c r="C201" s="84" t="s">
        <v>533</v>
      </c>
      <c r="D201" s="168">
        <v>1108.9100000000001</v>
      </c>
      <c r="E201" s="168">
        <v>1068.6099999999999</v>
      </c>
      <c r="F201" s="110">
        <v>96.365800651089799</v>
      </c>
      <c r="G201" s="97">
        <v>1</v>
      </c>
      <c r="H201" s="97">
        <v>2</v>
      </c>
      <c r="J201" s="6"/>
    </row>
    <row r="202" spans="1:10" x14ac:dyDescent="0.2">
      <c r="A202" s="1"/>
      <c r="B202" s="66" t="s">
        <v>386</v>
      </c>
      <c r="C202" s="69" t="s">
        <v>534</v>
      </c>
      <c r="D202" s="162">
        <v>1886.5</v>
      </c>
      <c r="E202" s="162">
        <v>1837.2</v>
      </c>
      <c r="F202" s="105">
        <v>97.386694937715347</v>
      </c>
      <c r="G202" s="92">
        <v>1</v>
      </c>
      <c r="H202" s="92">
        <v>10</v>
      </c>
      <c r="J202" s="6"/>
    </row>
    <row r="203" spans="1:10" x14ac:dyDescent="0.2">
      <c r="A203" s="1"/>
      <c r="B203" s="82" t="s">
        <v>387</v>
      </c>
      <c r="C203" s="84" t="s">
        <v>535</v>
      </c>
      <c r="D203" s="168">
        <v>991.62</v>
      </c>
      <c r="E203" s="168">
        <v>991.62</v>
      </c>
      <c r="F203" s="110">
        <v>100</v>
      </c>
      <c r="G203" s="97">
        <v>1</v>
      </c>
      <c r="H203" s="97">
        <v>8</v>
      </c>
      <c r="J203" s="6"/>
    </row>
    <row r="204" spans="1:10" x14ac:dyDescent="0.2">
      <c r="A204" s="1"/>
      <c r="B204" s="66" t="s">
        <v>388</v>
      </c>
      <c r="C204" s="69" t="s">
        <v>536</v>
      </c>
      <c r="D204" s="162">
        <v>1095.9100000000001</v>
      </c>
      <c r="E204" s="162">
        <v>1074.6099999999999</v>
      </c>
      <c r="F204" s="105">
        <v>98.05640974167585</v>
      </c>
      <c r="G204" s="92">
        <v>1</v>
      </c>
      <c r="H204" s="92">
        <v>6</v>
      </c>
      <c r="J204" s="6"/>
    </row>
    <row r="205" spans="1:10" x14ac:dyDescent="0.2">
      <c r="A205" s="1"/>
      <c r="B205" s="82" t="s">
        <v>389</v>
      </c>
      <c r="C205" s="84" t="s">
        <v>537</v>
      </c>
      <c r="D205" s="168">
        <v>905.81</v>
      </c>
      <c r="E205" s="168">
        <v>865.64</v>
      </c>
      <c r="F205" s="110">
        <v>95.565295150197059</v>
      </c>
      <c r="G205" s="97">
        <v>1</v>
      </c>
      <c r="H205" s="97">
        <v>4</v>
      </c>
      <c r="J205" s="6"/>
    </row>
    <row r="206" spans="1:10" x14ac:dyDescent="0.2">
      <c r="A206" s="1"/>
      <c r="B206" s="66" t="s">
        <v>390</v>
      </c>
      <c r="C206" s="69" t="s">
        <v>538</v>
      </c>
      <c r="D206" s="162">
        <v>1437.84</v>
      </c>
      <c r="E206" s="162">
        <v>1416.7</v>
      </c>
      <c r="F206" s="105">
        <v>98.529739053023988</v>
      </c>
      <c r="G206" s="92">
        <v>1</v>
      </c>
      <c r="H206" s="92">
        <v>8</v>
      </c>
      <c r="J206" s="6"/>
    </row>
    <row r="207" spans="1:10" x14ac:dyDescent="0.2">
      <c r="A207" s="1"/>
      <c r="B207" s="82" t="s">
        <v>391</v>
      </c>
      <c r="C207" s="84" t="s">
        <v>539</v>
      </c>
      <c r="D207" s="168">
        <v>1884.62</v>
      </c>
      <c r="E207" s="168">
        <v>1860.4</v>
      </c>
      <c r="F207" s="110">
        <v>98.714860290138077</v>
      </c>
      <c r="G207" s="97">
        <v>1</v>
      </c>
      <c r="H207" s="97">
        <v>7</v>
      </c>
      <c r="J207" s="6"/>
    </row>
    <row r="208" spans="1:10" x14ac:dyDescent="0.2">
      <c r="A208" s="1"/>
      <c r="B208" s="66" t="s">
        <v>392</v>
      </c>
      <c r="C208" s="69" t="s">
        <v>540</v>
      </c>
      <c r="D208" s="162">
        <v>872.49</v>
      </c>
      <c r="E208" s="162">
        <v>827.5</v>
      </c>
      <c r="F208" s="105">
        <v>94.843493908239637</v>
      </c>
      <c r="G208" s="92">
        <v>1</v>
      </c>
      <c r="H208" s="92">
        <v>3</v>
      </c>
      <c r="J208" s="6"/>
    </row>
    <row r="209" spans="1:10" x14ac:dyDescent="0.2">
      <c r="A209" s="1"/>
      <c r="B209" s="82" t="s">
        <v>393</v>
      </c>
      <c r="C209" s="84" t="s">
        <v>541</v>
      </c>
      <c r="D209" s="168">
        <v>1742.6399999999996</v>
      </c>
      <c r="E209" s="168">
        <v>1742.64</v>
      </c>
      <c r="F209" s="110">
        <v>100.00000000000003</v>
      </c>
      <c r="G209" s="97">
        <v>1</v>
      </c>
      <c r="H209" s="97">
        <v>7</v>
      </c>
      <c r="J209" s="6"/>
    </row>
    <row r="210" spans="1:10" x14ac:dyDescent="0.2">
      <c r="A210" s="1"/>
      <c r="B210" s="66" t="s">
        <v>394</v>
      </c>
      <c r="C210" s="69" t="s">
        <v>542</v>
      </c>
      <c r="D210" s="162">
        <v>876.7</v>
      </c>
      <c r="E210" s="162">
        <v>793.55</v>
      </c>
      <c r="F210" s="105">
        <v>90.515569750199603</v>
      </c>
      <c r="G210" s="92">
        <v>1</v>
      </c>
      <c r="H210" s="92">
        <v>3</v>
      </c>
      <c r="J210" s="6"/>
    </row>
    <row r="211" spans="1:10" x14ac:dyDescent="0.2">
      <c r="A211" s="1"/>
      <c r="B211" s="82" t="s">
        <v>395</v>
      </c>
      <c r="C211" s="84" t="s">
        <v>543</v>
      </c>
      <c r="D211" s="168">
        <v>4141.5600000000004</v>
      </c>
      <c r="E211" s="168">
        <v>4101.9799999999996</v>
      </c>
      <c r="F211" s="110">
        <v>99.044321463409901</v>
      </c>
      <c r="G211" s="97">
        <v>1</v>
      </c>
      <c r="H211" s="97">
        <v>37</v>
      </c>
      <c r="J211" s="6"/>
    </row>
    <row r="212" spans="1:10" x14ac:dyDescent="0.2">
      <c r="A212" s="1"/>
      <c r="B212" s="66" t="s">
        <v>396</v>
      </c>
      <c r="C212" s="69" t="s">
        <v>544</v>
      </c>
      <c r="D212" s="162">
        <v>5999.8</v>
      </c>
      <c r="E212" s="162">
        <v>5757.8</v>
      </c>
      <c r="F212" s="105">
        <v>95.966532217740593</v>
      </c>
      <c r="G212" s="92">
        <v>1</v>
      </c>
      <c r="H212" s="92">
        <v>15</v>
      </c>
      <c r="J212" s="6"/>
    </row>
    <row r="213" spans="1:10" x14ac:dyDescent="0.2">
      <c r="A213" s="1"/>
      <c r="B213" s="82" t="s">
        <v>397</v>
      </c>
      <c r="C213" s="84" t="s">
        <v>545</v>
      </c>
      <c r="D213" s="168">
        <v>2961.0600000000004</v>
      </c>
      <c r="E213" s="168">
        <v>2908.86</v>
      </c>
      <c r="F213" s="110">
        <v>98.237117788899909</v>
      </c>
      <c r="G213" s="97">
        <v>1</v>
      </c>
      <c r="H213" s="97">
        <v>17</v>
      </c>
      <c r="J213" s="6"/>
    </row>
    <row r="214" spans="1:10" x14ac:dyDescent="0.2">
      <c r="A214" s="1"/>
      <c r="B214" s="66" t="s">
        <v>398</v>
      </c>
      <c r="C214" s="69" t="s">
        <v>546</v>
      </c>
      <c r="D214" s="162">
        <v>1604.72</v>
      </c>
      <c r="E214" s="162">
        <v>1562.34</v>
      </c>
      <c r="F214" s="105">
        <v>97.359040829552811</v>
      </c>
      <c r="G214" s="92">
        <v>1</v>
      </c>
      <c r="H214" s="92">
        <v>7</v>
      </c>
      <c r="J214" s="6"/>
    </row>
    <row r="215" spans="1:10" x14ac:dyDescent="0.2">
      <c r="A215" s="1"/>
      <c r="B215" s="82" t="s">
        <v>399</v>
      </c>
      <c r="C215" s="84" t="s">
        <v>547</v>
      </c>
      <c r="D215" s="168">
        <v>2610.0500000000006</v>
      </c>
      <c r="E215" s="168">
        <v>2610.0500000000002</v>
      </c>
      <c r="F215" s="110">
        <v>99.999999999999972</v>
      </c>
      <c r="G215" s="97">
        <v>1</v>
      </c>
      <c r="H215" s="97">
        <v>37</v>
      </c>
      <c r="J215" s="6"/>
    </row>
    <row r="216" spans="1:10" x14ac:dyDescent="0.2">
      <c r="A216" s="1"/>
      <c r="B216" s="66" t="s">
        <v>400</v>
      </c>
      <c r="C216" s="69" t="s">
        <v>548</v>
      </c>
      <c r="D216" s="162">
        <v>3692.44</v>
      </c>
      <c r="E216" s="162">
        <v>3692.44</v>
      </c>
      <c r="F216" s="105">
        <v>100</v>
      </c>
      <c r="G216" s="92">
        <v>1</v>
      </c>
      <c r="H216" s="92">
        <v>30</v>
      </c>
      <c r="J216" s="6"/>
    </row>
    <row r="217" spans="1:10" x14ac:dyDescent="0.2">
      <c r="A217" s="1"/>
      <c r="B217" s="82" t="s">
        <v>401</v>
      </c>
      <c r="C217" s="84" t="s">
        <v>549</v>
      </c>
      <c r="D217" s="168">
        <v>1706.46</v>
      </c>
      <c r="E217" s="168">
        <v>1615.91</v>
      </c>
      <c r="F217" s="110">
        <v>94.693693376932359</v>
      </c>
      <c r="G217" s="97">
        <v>1</v>
      </c>
      <c r="H217" s="97">
        <v>8</v>
      </c>
      <c r="J217" s="6"/>
    </row>
    <row r="218" spans="1:10" x14ac:dyDescent="0.2">
      <c r="A218" s="1"/>
      <c r="B218" s="66" t="s">
        <v>402</v>
      </c>
      <c r="C218" s="69" t="s">
        <v>550</v>
      </c>
      <c r="D218" s="162">
        <v>1708.19</v>
      </c>
      <c r="E218" s="162">
        <v>982.91</v>
      </c>
      <c r="F218" s="105">
        <v>57.541022954121026</v>
      </c>
      <c r="G218" s="92">
        <v>1</v>
      </c>
      <c r="H218" s="92">
        <v>9</v>
      </c>
      <c r="J218" s="6"/>
    </row>
    <row r="219" spans="1:10" x14ac:dyDescent="0.2">
      <c r="A219" s="1"/>
      <c r="B219" s="82" t="s">
        <v>403</v>
      </c>
      <c r="C219" s="84" t="s">
        <v>551</v>
      </c>
      <c r="D219" s="168">
        <v>952.06</v>
      </c>
      <c r="E219" s="168">
        <v>898.69</v>
      </c>
      <c r="F219" s="110">
        <v>94.394260865911832</v>
      </c>
      <c r="G219" s="97">
        <v>1</v>
      </c>
      <c r="H219" s="97">
        <v>4</v>
      </c>
      <c r="J219" s="6"/>
    </row>
    <row r="220" spans="1:10" x14ac:dyDescent="0.2">
      <c r="A220" s="1"/>
      <c r="B220" s="66" t="s">
        <v>404</v>
      </c>
      <c r="C220" s="69" t="s">
        <v>552</v>
      </c>
      <c r="D220" s="162">
        <v>437.94</v>
      </c>
      <c r="E220" s="162">
        <v>405.5</v>
      </c>
      <c r="F220" s="105">
        <v>92.592592592592595</v>
      </c>
      <c r="G220" s="92">
        <v>1</v>
      </c>
      <c r="H220" s="92">
        <v>2</v>
      </c>
      <c r="J220" s="6"/>
    </row>
    <row r="221" spans="1:10" x14ac:dyDescent="0.2">
      <c r="A221" s="1"/>
      <c r="B221" s="82" t="s">
        <v>405</v>
      </c>
      <c r="C221" s="84" t="s">
        <v>553</v>
      </c>
      <c r="D221" s="168">
        <v>1264.8399999999999</v>
      </c>
      <c r="E221" s="168">
        <v>1222.8399999999999</v>
      </c>
      <c r="F221" s="110">
        <v>96.679421903165618</v>
      </c>
      <c r="G221" s="97">
        <v>1</v>
      </c>
      <c r="H221" s="97">
        <v>8</v>
      </c>
      <c r="J221" s="6"/>
    </row>
    <row r="222" spans="1:10" x14ac:dyDescent="0.2">
      <c r="A222" s="1"/>
      <c r="B222" s="66" t="s">
        <v>406</v>
      </c>
      <c r="C222" s="69" t="s">
        <v>554</v>
      </c>
      <c r="D222" s="162">
        <v>1151.3599999999999</v>
      </c>
      <c r="E222" s="162">
        <v>1107.1199999999999</v>
      </c>
      <c r="F222" s="105">
        <v>96.157587548638134</v>
      </c>
      <c r="G222" s="92">
        <v>1</v>
      </c>
      <c r="H222" s="92">
        <v>6</v>
      </c>
      <c r="J222" s="6"/>
    </row>
    <row r="223" spans="1:10" x14ac:dyDescent="0.2">
      <c r="A223" s="1"/>
      <c r="B223" s="82" t="s">
        <v>407</v>
      </c>
      <c r="C223" s="84" t="s">
        <v>555</v>
      </c>
      <c r="D223" s="168">
        <v>1244</v>
      </c>
      <c r="E223" s="168">
        <v>1244</v>
      </c>
      <c r="F223" s="110">
        <v>100</v>
      </c>
      <c r="G223" s="97">
        <v>1</v>
      </c>
      <c r="H223" s="97">
        <v>4</v>
      </c>
      <c r="J223" s="6"/>
    </row>
    <row r="224" spans="1:10" x14ac:dyDescent="0.2">
      <c r="A224" s="1"/>
      <c r="B224" s="66" t="s">
        <v>408</v>
      </c>
      <c r="C224" s="69" t="s">
        <v>556</v>
      </c>
      <c r="D224" s="162">
        <v>778.19</v>
      </c>
      <c r="E224" s="162">
        <v>757.19</v>
      </c>
      <c r="F224" s="105">
        <v>97.301430241971758</v>
      </c>
      <c r="G224" s="92">
        <v>1</v>
      </c>
      <c r="H224" s="92">
        <v>4</v>
      </c>
      <c r="J224" s="6"/>
    </row>
    <row r="225" spans="1:10" x14ac:dyDescent="0.2">
      <c r="A225" s="1"/>
      <c r="B225" s="82" t="s">
        <v>409</v>
      </c>
      <c r="C225" s="84" t="s">
        <v>557</v>
      </c>
      <c r="D225" s="168">
        <v>927.33</v>
      </c>
      <c r="E225" s="168">
        <v>766.06</v>
      </c>
      <c r="F225" s="110">
        <v>82.609211391845392</v>
      </c>
      <c r="G225" s="97">
        <v>1</v>
      </c>
      <c r="H225" s="97">
        <v>5</v>
      </c>
      <c r="J225" s="6"/>
    </row>
    <row r="226" spans="1:10" x14ac:dyDescent="0.2">
      <c r="A226" s="1"/>
      <c r="B226" s="66" t="s">
        <v>410</v>
      </c>
      <c r="C226" s="69" t="s">
        <v>558</v>
      </c>
      <c r="D226" s="162">
        <v>1766.47</v>
      </c>
      <c r="E226" s="162">
        <v>1651.67</v>
      </c>
      <c r="F226" s="105">
        <v>93.501163337050727</v>
      </c>
      <c r="G226" s="92">
        <v>1</v>
      </c>
      <c r="H226" s="92">
        <v>7</v>
      </c>
      <c r="J226" s="6"/>
    </row>
    <row r="227" spans="1:10" x14ac:dyDescent="0.2">
      <c r="A227" s="1"/>
      <c r="B227" s="82" t="s">
        <v>411</v>
      </c>
      <c r="C227" s="84" t="s">
        <v>559</v>
      </c>
      <c r="D227" s="168">
        <v>1237.8</v>
      </c>
      <c r="E227" s="168">
        <v>1114.02</v>
      </c>
      <c r="F227" s="110">
        <v>90</v>
      </c>
      <c r="G227" s="97">
        <v>1</v>
      </c>
      <c r="H227" s="97">
        <v>7</v>
      </c>
      <c r="J227" s="6"/>
    </row>
    <row r="228" spans="1:10" x14ac:dyDescent="0.2">
      <c r="A228" s="1"/>
      <c r="B228" s="66" t="s">
        <v>412</v>
      </c>
      <c r="C228" s="69" t="s">
        <v>560</v>
      </c>
      <c r="D228" s="162">
        <v>2477.11</v>
      </c>
      <c r="E228" s="162">
        <v>2436.25</v>
      </c>
      <c r="F228" s="105">
        <v>98.350497151922994</v>
      </c>
      <c r="G228" s="92">
        <v>1</v>
      </c>
      <c r="H228" s="92">
        <v>27</v>
      </c>
      <c r="J228" s="6"/>
    </row>
    <row r="229" spans="1:10" x14ac:dyDescent="0.2">
      <c r="A229" s="1"/>
      <c r="B229" s="82" t="s">
        <v>413</v>
      </c>
      <c r="C229" s="84" t="s">
        <v>561</v>
      </c>
      <c r="D229" s="168">
        <v>992.75</v>
      </c>
      <c r="E229" s="168">
        <v>967.63</v>
      </c>
      <c r="F229" s="110">
        <v>97.469654998740879</v>
      </c>
      <c r="G229" s="97">
        <v>1</v>
      </c>
      <c r="H229" s="97">
        <v>6</v>
      </c>
      <c r="J229" s="6"/>
    </row>
    <row r="230" spans="1:10" x14ac:dyDescent="0.2">
      <c r="A230" s="1"/>
      <c r="B230" s="66" t="s">
        <v>414</v>
      </c>
      <c r="C230" s="69" t="s">
        <v>562</v>
      </c>
      <c r="D230" s="162">
        <v>1192.07</v>
      </c>
      <c r="E230" s="162">
        <v>1192.07</v>
      </c>
      <c r="F230" s="105">
        <v>100</v>
      </c>
      <c r="G230" s="92">
        <v>1</v>
      </c>
      <c r="H230" s="92">
        <v>6</v>
      </c>
      <c r="J230" s="6"/>
    </row>
    <row r="231" spans="1:10" x14ac:dyDescent="0.2">
      <c r="A231" s="1"/>
      <c r="B231" s="82" t="s">
        <v>415</v>
      </c>
      <c r="C231" s="84" t="s">
        <v>563</v>
      </c>
      <c r="D231" s="168">
        <v>1861.56</v>
      </c>
      <c r="E231" s="168">
        <v>1836.57</v>
      </c>
      <c r="F231" s="110">
        <v>98.657577515632042</v>
      </c>
      <c r="G231" s="97">
        <v>1</v>
      </c>
      <c r="H231" s="97">
        <v>9</v>
      </c>
      <c r="J231" s="6"/>
    </row>
    <row r="232" spans="1:10" x14ac:dyDescent="0.2">
      <c r="A232" s="1"/>
      <c r="B232" s="66" t="s">
        <v>416</v>
      </c>
      <c r="C232" s="69" t="s">
        <v>564</v>
      </c>
      <c r="D232" s="162">
        <v>1967.54</v>
      </c>
      <c r="E232" s="162">
        <v>1740.85</v>
      </c>
      <c r="F232" s="105">
        <v>88.478506154893921</v>
      </c>
      <c r="G232" s="92">
        <v>1</v>
      </c>
      <c r="H232" s="92">
        <v>7</v>
      </c>
      <c r="J232" s="6"/>
    </row>
    <row r="233" spans="1:10" x14ac:dyDescent="0.2">
      <c r="A233" s="1"/>
      <c r="B233" s="82" t="s">
        <v>417</v>
      </c>
      <c r="C233" s="84" t="s">
        <v>565</v>
      </c>
      <c r="D233" s="168">
        <v>2990.68</v>
      </c>
      <c r="E233" s="168">
        <v>2826.27</v>
      </c>
      <c r="F233" s="110">
        <v>94.502588040178154</v>
      </c>
      <c r="G233" s="97">
        <v>1</v>
      </c>
      <c r="H233" s="97">
        <v>5</v>
      </c>
      <c r="J233" s="6"/>
    </row>
    <row r="234" spans="1:10" x14ac:dyDescent="0.2">
      <c r="A234" s="1"/>
      <c r="B234" s="66" t="s">
        <v>418</v>
      </c>
      <c r="C234" s="69" t="s">
        <v>566</v>
      </c>
      <c r="D234" s="162">
        <v>1518.58</v>
      </c>
      <c r="E234" s="162">
        <v>1483.48</v>
      </c>
      <c r="F234" s="105">
        <v>97.688630167656626</v>
      </c>
      <c r="G234" s="92">
        <v>1</v>
      </c>
      <c r="H234" s="92">
        <v>2</v>
      </c>
      <c r="J234" s="6"/>
    </row>
    <row r="235" spans="1:10" x14ac:dyDescent="0.2">
      <c r="A235" s="1"/>
      <c r="B235" s="82" t="s">
        <v>419</v>
      </c>
      <c r="C235" s="84" t="s">
        <v>567</v>
      </c>
      <c r="D235" s="168">
        <v>1155.5999999999999</v>
      </c>
      <c r="E235" s="168">
        <v>1118.7</v>
      </c>
      <c r="F235" s="110">
        <v>96.806853582554524</v>
      </c>
      <c r="G235" s="97">
        <v>1</v>
      </c>
      <c r="H235" s="97">
        <v>2</v>
      </c>
      <c r="J235" s="6"/>
    </row>
    <row r="236" spans="1:10" x14ac:dyDescent="0.2">
      <c r="A236" s="1"/>
      <c r="B236" s="66" t="s">
        <v>420</v>
      </c>
      <c r="C236" s="69" t="s">
        <v>568</v>
      </c>
      <c r="D236" s="162">
        <v>1850.2</v>
      </c>
      <c r="E236" s="162">
        <v>1850.2</v>
      </c>
      <c r="F236" s="105">
        <v>100</v>
      </c>
      <c r="G236" s="92">
        <v>1</v>
      </c>
      <c r="H236" s="92">
        <v>4</v>
      </c>
      <c r="J236" s="6"/>
    </row>
    <row r="237" spans="1:10" x14ac:dyDescent="0.2">
      <c r="A237" s="1"/>
      <c r="B237" s="82" t="s">
        <v>421</v>
      </c>
      <c r="C237" s="84" t="s">
        <v>569</v>
      </c>
      <c r="D237" s="168">
        <v>1148.72</v>
      </c>
      <c r="E237" s="168">
        <v>1148.72</v>
      </c>
      <c r="F237" s="110">
        <v>100</v>
      </c>
      <c r="G237" s="97">
        <v>1</v>
      </c>
      <c r="H237" s="97">
        <v>2</v>
      </c>
      <c r="J237" s="6"/>
    </row>
    <row r="238" spans="1:10" x14ac:dyDescent="0.2">
      <c r="A238" s="1"/>
      <c r="B238" s="66" t="s">
        <v>422</v>
      </c>
      <c r="C238" s="69" t="s">
        <v>570</v>
      </c>
      <c r="D238" s="162">
        <v>1851.39</v>
      </c>
      <c r="E238" s="162">
        <v>1820.52</v>
      </c>
      <c r="F238" s="105">
        <v>98.332604151475365</v>
      </c>
      <c r="G238" s="92">
        <v>1</v>
      </c>
      <c r="H238" s="92">
        <v>4</v>
      </c>
      <c r="J238" s="6"/>
    </row>
    <row r="239" spans="1:10" x14ac:dyDescent="0.2">
      <c r="A239" s="1"/>
      <c r="B239" s="82" t="s">
        <v>423</v>
      </c>
      <c r="C239" s="84" t="s">
        <v>571</v>
      </c>
      <c r="D239" s="168">
        <v>2114.5300000000002</v>
      </c>
      <c r="E239" s="168">
        <v>1898.49</v>
      </c>
      <c r="F239" s="110">
        <v>89.783072361233934</v>
      </c>
      <c r="G239" s="97">
        <v>1</v>
      </c>
      <c r="H239" s="97">
        <v>3</v>
      </c>
      <c r="J239" s="6"/>
    </row>
    <row r="240" spans="1:10" x14ac:dyDescent="0.2">
      <c r="A240" s="1"/>
      <c r="B240" s="66" t="s">
        <v>424</v>
      </c>
      <c r="C240" s="69" t="s">
        <v>572</v>
      </c>
      <c r="D240" s="162">
        <v>1494.36</v>
      </c>
      <c r="E240" s="162">
        <v>1494.36</v>
      </c>
      <c r="F240" s="105">
        <v>100</v>
      </c>
      <c r="G240" s="92">
        <v>1</v>
      </c>
      <c r="H240" s="92">
        <v>3</v>
      </c>
      <c r="J240" s="6"/>
    </row>
    <row r="241" spans="1:10" x14ac:dyDescent="0.2">
      <c r="A241" s="1"/>
      <c r="B241" s="82" t="s">
        <v>425</v>
      </c>
      <c r="C241" s="84" t="s">
        <v>573</v>
      </c>
      <c r="D241" s="168">
        <v>1007.3</v>
      </c>
      <c r="E241" s="168">
        <v>1007.3</v>
      </c>
      <c r="F241" s="110">
        <v>100</v>
      </c>
      <c r="G241" s="97">
        <v>1</v>
      </c>
      <c r="H241" s="97">
        <v>2</v>
      </c>
      <c r="J241" s="6"/>
    </row>
    <row r="242" spans="1:10" x14ac:dyDescent="0.2">
      <c r="A242" s="1"/>
      <c r="B242" s="66" t="s">
        <v>426</v>
      </c>
      <c r="C242" s="69" t="s">
        <v>574</v>
      </c>
      <c r="D242" s="162">
        <v>911.07</v>
      </c>
      <c r="E242" s="162">
        <v>776.82</v>
      </c>
      <c r="F242" s="105">
        <v>85.264579011491975</v>
      </c>
      <c r="G242" s="92">
        <v>1</v>
      </c>
      <c r="H242" s="92">
        <v>1</v>
      </c>
      <c r="J242" s="6"/>
    </row>
    <row r="243" spans="1:10" x14ac:dyDescent="0.2">
      <c r="A243" s="1"/>
      <c r="B243" s="82" t="s">
        <v>427</v>
      </c>
      <c r="C243" s="84" t="s">
        <v>575</v>
      </c>
      <c r="D243" s="168">
        <v>1773.9</v>
      </c>
      <c r="E243" s="168">
        <v>1773.9</v>
      </c>
      <c r="F243" s="110">
        <v>100</v>
      </c>
      <c r="G243" s="97">
        <v>1</v>
      </c>
      <c r="H243" s="97">
        <v>3</v>
      </c>
      <c r="J243" s="6"/>
    </row>
    <row r="244" spans="1:10" x14ac:dyDescent="0.2">
      <c r="A244" s="1"/>
      <c r="B244" s="66" t="s">
        <v>428</v>
      </c>
      <c r="C244" s="69" t="s">
        <v>576</v>
      </c>
      <c r="D244" s="162">
        <v>2439.9</v>
      </c>
      <c r="E244" s="162">
        <v>2317.4699999999998</v>
      </c>
      <c r="F244" s="105">
        <v>94.982171400467223</v>
      </c>
      <c r="G244" s="92">
        <v>1</v>
      </c>
      <c r="H244" s="92">
        <v>4</v>
      </c>
      <c r="J244" s="6"/>
    </row>
    <row r="245" spans="1:10" x14ac:dyDescent="0.2">
      <c r="A245" s="1"/>
      <c r="B245" s="82" t="s">
        <v>429</v>
      </c>
      <c r="C245" s="84" t="s">
        <v>577</v>
      </c>
      <c r="D245" s="168">
        <v>15552.59</v>
      </c>
      <c r="E245" s="168">
        <v>15129.53</v>
      </c>
      <c r="F245" s="110">
        <v>97.279809986632458</v>
      </c>
      <c r="G245" s="97">
        <v>1</v>
      </c>
      <c r="H245" s="97">
        <v>24</v>
      </c>
      <c r="J245" s="6"/>
    </row>
    <row r="246" spans="1:10" x14ac:dyDescent="0.2">
      <c r="A246" s="1"/>
      <c r="B246" s="66" t="s">
        <v>430</v>
      </c>
      <c r="C246" s="69" t="s">
        <v>578</v>
      </c>
      <c r="D246" s="162">
        <v>5094.29</v>
      </c>
      <c r="E246" s="162">
        <v>4992.29</v>
      </c>
      <c r="F246" s="105">
        <v>97.997758274460239</v>
      </c>
      <c r="G246" s="92">
        <v>1</v>
      </c>
      <c r="H246" s="92">
        <v>14</v>
      </c>
      <c r="J246" s="6"/>
    </row>
    <row r="247" spans="1:10" x14ac:dyDescent="0.2">
      <c r="A247" s="1"/>
      <c r="B247" s="82" t="s">
        <v>431</v>
      </c>
      <c r="C247" s="84" t="s">
        <v>579</v>
      </c>
      <c r="D247" s="168">
        <v>3411.24</v>
      </c>
      <c r="E247" s="168">
        <v>3411.24</v>
      </c>
      <c r="F247" s="110">
        <v>100</v>
      </c>
      <c r="G247" s="97">
        <v>1</v>
      </c>
      <c r="H247" s="97">
        <v>13</v>
      </c>
      <c r="J247" s="6"/>
    </row>
    <row r="248" spans="1:10" x14ac:dyDescent="0.2">
      <c r="A248" s="1"/>
      <c r="B248" s="66" t="s">
        <v>432</v>
      </c>
      <c r="C248" s="69" t="s">
        <v>580</v>
      </c>
      <c r="D248" s="162">
        <v>1380.21</v>
      </c>
      <c r="E248" s="162">
        <v>1318.95</v>
      </c>
      <c r="F248" s="105">
        <v>95.561544982285312</v>
      </c>
      <c r="G248" s="92">
        <v>1</v>
      </c>
      <c r="H248" s="92">
        <v>5</v>
      </c>
      <c r="J248" s="6"/>
    </row>
    <row r="249" spans="1:10" x14ac:dyDescent="0.2">
      <c r="A249" s="1"/>
      <c r="B249" s="82" t="s">
        <v>433</v>
      </c>
      <c r="C249" s="84" t="s">
        <v>581</v>
      </c>
      <c r="D249" s="168">
        <v>4251.91</v>
      </c>
      <c r="E249" s="168">
        <v>4077.19</v>
      </c>
      <c r="F249" s="110">
        <v>95.890787904729876</v>
      </c>
      <c r="G249" s="97">
        <v>1</v>
      </c>
      <c r="H249" s="97">
        <v>14</v>
      </c>
      <c r="J249" s="6"/>
    </row>
    <row r="250" spans="1:10" x14ac:dyDescent="0.2">
      <c r="A250" s="1"/>
      <c r="B250" s="66" t="s">
        <v>434</v>
      </c>
      <c r="C250" s="69" t="s">
        <v>582</v>
      </c>
      <c r="D250" s="162">
        <v>1571.04</v>
      </c>
      <c r="E250" s="162">
        <v>1540.92</v>
      </c>
      <c r="F250" s="105">
        <v>98.082798655667588</v>
      </c>
      <c r="G250" s="92">
        <v>1</v>
      </c>
      <c r="H250" s="92">
        <v>7</v>
      </c>
      <c r="J250" s="6"/>
    </row>
    <row r="251" spans="1:10" x14ac:dyDescent="0.2">
      <c r="A251" s="1"/>
      <c r="B251" s="82" t="s">
        <v>435</v>
      </c>
      <c r="C251" s="84" t="s">
        <v>583</v>
      </c>
      <c r="D251" s="168">
        <v>1391.02</v>
      </c>
      <c r="E251" s="168">
        <v>1391.02</v>
      </c>
      <c r="F251" s="110">
        <v>100</v>
      </c>
      <c r="G251" s="97">
        <v>1</v>
      </c>
      <c r="H251" s="97">
        <v>7</v>
      </c>
      <c r="J251" s="6"/>
    </row>
    <row r="252" spans="1:10" x14ac:dyDescent="0.2">
      <c r="A252" s="1"/>
      <c r="B252" s="66" t="s">
        <v>436</v>
      </c>
      <c r="C252" s="69" t="s">
        <v>584</v>
      </c>
      <c r="D252" s="162">
        <v>2502.11</v>
      </c>
      <c r="E252" s="162">
        <v>2285.62</v>
      </c>
      <c r="F252" s="105">
        <v>91.347702539057025</v>
      </c>
      <c r="G252" s="92">
        <v>1</v>
      </c>
      <c r="H252" s="92">
        <v>6</v>
      </c>
      <c r="J252" s="6"/>
    </row>
    <row r="253" spans="1:10" x14ac:dyDescent="0.2">
      <c r="A253" s="1"/>
      <c r="B253" s="82" t="s">
        <v>437</v>
      </c>
      <c r="C253" s="84" t="s">
        <v>585</v>
      </c>
      <c r="D253" s="168">
        <v>3541.4300000000003</v>
      </c>
      <c r="E253" s="168">
        <v>3474.2</v>
      </c>
      <c r="F253" s="110">
        <v>98.101614319639225</v>
      </c>
      <c r="G253" s="97">
        <v>1</v>
      </c>
      <c r="H253" s="97">
        <v>12</v>
      </c>
      <c r="J253" s="6"/>
    </row>
    <row r="254" spans="1:10" x14ac:dyDescent="0.2">
      <c r="A254" s="1"/>
      <c r="B254" s="66" t="s">
        <v>438</v>
      </c>
      <c r="C254" s="69" t="s">
        <v>586</v>
      </c>
      <c r="D254" s="162">
        <v>7543.0999999999995</v>
      </c>
      <c r="E254" s="162">
        <v>7233.81</v>
      </c>
      <c r="F254" s="105">
        <v>95.89969641128981</v>
      </c>
      <c r="G254" s="92">
        <v>1</v>
      </c>
      <c r="H254" s="92">
        <v>21</v>
      </c>
      <c r="J254" s="6"/>
    </row>
    <row r="255" spans="1:10" x14ac:dyDescent="0.2">
      <c r="A255" s="1"/>
      <c r="B255" s="82" t="s">
        <v>439</v>
      </c>
      <c r="C255" s="84" t="s">
        <v>587</v>
      </c>
      <c r="D255" s="168">
        <v>1189.1199999999999</v>
      </c>
      <c r="E255" s="168">
        <v>1164.1199999999999</v>
      </c>
      <c r="F255" s="110">
        <v>97.897604951560808</v>
      </c>
      <c r="G255" s="97">
        <v>1</v>
      </c>
      <c r="H255" s="97">
        <v>3</v>
      </c>
      <c r="J255" s="6"/>
    </row>
    <row r="256" spans="1:10" x14ac:dyDescent="0.2">
      <c r="A256" s="1"/>
      <c r="B256" s="66" t="s">
        <v>440</v>
      </c>
      <c r="C256" s="69" t="s">
        <v>588</v>
      </c>
      <c r="D256" s="162">
        <v>1392</v>
      </c>
      <c r="E256" s="162">
        <v>1296</v>
      </c>
      <c r="F256" s="105">
        <v>93.103448275862064</v>
      </c>
      <c r="G256" s="92">
        <v>1</v>
      </c>
      <c r="H256" s="92">
        <v>5</v>
      </c>
      <c r="J256" s="6"/>
    </row>
    <row r="257" spans="1:10" x14ac:dyDescent="0.2">
      <c r="A257" s="1"/>
      <c r="B257" s="82" t="s">
        <v>441</v>
      </c>
      <c r="C257" s="84" t="s">
        <v>589</v>
      </c>
      <c r="D257" s="168">
        <v>2151.67</v>
      </c>
      <c r="E257" s="168">
        <v>2026.84</v>
      </c>
      <c r="F257" s="110">
        <v>94.198459800991785</v>
      </c>
      <c r="G257" s="97">
        <v>1</v>
      </c>
      <c r="H257" s="97">
        <v>7</v>
      </c>
      <c r="J257" s="6"/>
    </row>
    <row r="258" spans="1:10" x14ac:dyDescent="0.2">
      <c r="A258" s="1"/>
      <c r="B258" s="66" t="s">
        <v>442</v>
      </c>
      <c r="C258" s="69" t="s">
        <v>590</v>
      </c>
      <c r="D258" s="162">
        <v>2373.1000000000004</v>
      </c>
      <c r="E258" s="162">
        <v>2237.6799999999998</v>
      </c>
      <c r="F258" s="105">
        <v>94.293540095234064</v>
      </c>
      <c r="G258" s="92">
        <v>1</v>
      </c>
      <c r="H258" s="92">
        <v>3</v>
      </c>
      <c r="J258" s="6"/>
    </row>
    <row r="259" spans="1:10" x14ac:dyDescent="0.2">
      <c r="A259" s="1"/>
      <c r="B259" s="82" t="s">
        <v>443</v>
      </c>
      <c r="C259" s="84" t="s">
        <v>591</v>
      </c>
      <c r="D259" s="168">
        <v>3909.9</v>
      </c>
      <c r="E259" s="168">
        <v>3695.64</v>
      </c>
      <c r="F259" s="110">
        <v>94.52006445177625</v>
      </c>
      <c r="G259" s="97">
        <v>1</v>
      </c>
      <c r="H259" s="97">
        <v>8</v>
      </c>
      <c r="J259" s="6"/>
    </row>
    <row r="260" spans="1:10" x14ac:dyDescent="0.2">
      <c r="A260" s="1"/>
      <c r="B260" s="66" t="s">
        <v>444</v>
      </c>
      <c r="C260" s="69" t="s">
        <v>592</v>
      </c>
      <c r="D260" s="162">
        <v>2176.23</v>
      </c>
      <c r="E260" s="162">
        <v>2176.23</v>
      </c>
      <c r="F260" s="105">
        <v>100</v>
      </c>
      <c r="G260" s="92">
        <v>1</v>
      </c>
      <c r="H260" s="92">
        <v>0</v>
      </c>
      <c r="J260" s="6"/>
    </row>
    <row r="261" spans="1:10" x14ac:dyDescent="0.2">
      <c r="A261" s="1"/>
      <c r="B261" s="82" t="s">
        <v>445</v>
      </c>
      <c r="C261" s="84" t="s">
        <v>593</v>
      </c>
      <c r="D261" s="168">
        <v>897.84</v>
      </c>
      <c r="E261" s="168">
        <v>872.85</v>
      </c>
      <c r="F261" s="110">
        <v>97.216653301256343</v>
      </c>
      <c r="G261" s="97">
        <v>1</v>
      </c>
      <c r="H261" s="97">
        <v>1</v>
      </c>
      <c r="J261" s="6"/>
    </row>
    <row r="262" spans="1:10" x14ac:dyDescent="0.2">
      <c r="A262" s="1"/>
      <c r="B262" s="66" t="s">
        <v>446</v>
      </c>
      <c r="C262" s="69" t="s">
        <v>594</v>
      </c>
      <c r="D262" s="162">
        <v>1222.3399999999999</v>
      </c>
      <c r="E262" s="162">
        <v>1222.3399999999999</v>
      </c>
      <c r="F262" s="105">
        <v>100</v>
      </c>
      <c r="G262" s="92">
        <v>1</v>
      </c>
      <c r="H262" s="92">
        <v>1</v>
      </c>
      <c r="J262" s="6"/>
    </row>
    <row r="263" spans="1:10" x14ac:dyDescent="0.2">
      <c r="A263" s="1"/>
      <c r="B263" s="82" t="s">
        <v>447</v>
      </c>
      <c r="C263" s="84" t="s">
        <v>595</v>
      </c>
      <c r="D263" s="168">
        <v>1854.13</v>
      </c>
      <c r="E263" s="168">
        <v>1821.87</v>
      </c>
      <c r="F263" s="110">
        <v>98.260100424457818</v>
      </c>
      <c r="G263" s="97">
        <v>1</v>
      </c>
      <c r="H263" s="97">
        <v>0</v>
      </c>
      <c r="J263" s="6"/>
    </row>
    <row r="264" spans="1:10" x14ac:dyDescent="0.2">
      <c r="A264" s="1"/>
      <c r="B264" s="83" t="s">
        <v>448</v>
      </c>
      <c r="C264" s="85" t="s">
        <v>596</v>
      </c>
      <c r="D264" s="169">
        <v>1740.7</v>
      </c>
      <c r="E264" s="169">
        <v>1708.44</v>
      </c>
      <c r="F264" s="111">
        <v>98.146722582868961</v>
      </c>
      <c r="G264" s="98">
        <v>1</v>
      </c>
      <c r="H264" s="98">
        <v>4</v>
      </c>
      <c r="J264" s="6"/>
    </row>
    <row r="266" spans="1:10" x14ac:dyDescent="0.2">
      <c r="B266" s="248" t="s">
        <v>813</v>
      </c>
      <c r="C266" s="239" t="s">
        <v>611</v>
      </c>
      <c r="D266" s="171">
        <v>1658140.97</v>
      </c>
      <c r="E266" s="171">
        <v>1639898.5917355376</v>
      </c>
      <c r="F266" s="180">
        <v>98.89982947201031</v>
      </c>
      <c r="G266" s="170">
        <v>1329</v>
      </c>
      <c r="H266" s="170">
        <v>33357</v>
      </c>
    </row>
    <row r="267" spans="1:10" x14ac:dyDescent="0.2">
      <c r="B267" s="240"/>
      <c r="C267" s="244" t="s">
        <v>612</v>
      </c>
      <c r="D267" s="173">
        <v>430937.13</v>
      </c>
      <c r="E267" s="173">
        <v>423627.42000000004</v>
      </c>
      <c r="F267" s="181">
        <v>98.303764170889622</v>
      </c>
      <c r="G267" s="172">
        <v>877</v>
      </c>
      <c r="H267" s="172">
        <v>22048</v>
      </c>
    </row>
    <row r="268" spans="1:10" x14ac:dyDescent="0.2">
      <c r="B268" s="241"/>
      <c r="C268" s="245" t="s">
        <v>613</v>
      </c>
      <c r="D268" s="175">
        <v>298662.09173553711</v>
      </c>
      <c r="E268" s="175">
        <v>296456.61173553707</v>
      </c>
      <c r="F268" s="182">
        <v>99.234958147275236</v>
      </c>
      <c r="G268" s="174">
        <v>275</v>
      </c>
      <c r="H268" s="174">
        <v>6162</v>
      </c>
    </row>
    <row r="269" spans="1:10" x14ac:dyDescent="0.2">
      <c r="B269" s="242"/>
      <c r="C269" s="246" t="s">
        <v>888</v>
      </c>
      <c r="D269" s="177">
        <v>653140.68000000005</v>
      </c>
      <c r="E269" s="177">
        <v>653140.68000000005</v>
      </c>
      <c r="F269" s="183">
        <v>100</v>
      </c>
      <c r="G269" s="176">
        <v>29</v>
      </c>
      <c r="H269" s="176">
        <v>3811</v>
      </c>
    </row>
    <row r="270" spans="1:10" x14ac:dyDescent="0.2">
      <c r="B270" s="243"/>
      <c r="C270" s="247" t="s">
        <v>614</v>
      </c>
      <c r="D270" s="179">
        <v>275401.06999999995</v>
      </c>
      <c r="E270" s="179">
        <v>266753.28999999992</v>
      </c>
      <c r="F270" s="184">
        <v>96.85993231616709</v>
      </c>
      <c r="G270" s="178">
        <v>148</v>
      </c>
      <c r="H270" s="178">
        <v>1335</v>
      </c>
    </row>
    <row r="271" spans="1:10" x14ac:dyDescent="0.3">
      <c r="B271" s="19" t="s">
        <v>65</v>
      </c>
    </row>
  </sheetData>
  <sheetProtection password="DD24" sheet="1" objects="1" scenarios="1"/>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263"/>
  <sheetViews>
    <sheetView showGridLines="0" zoomScale="85" zoomScaleNormal="85" workbookViewId="0">
      <pane ySplit="3" topLeftCell="A4" activePane="bottomLeft" state="frozen"/>
      <selection pane="bottomLeft" activeCell="H40" sqref="H40"/>
    </sheetView>
  </sheetViews>
  <sheetFormatPr defaultColWidth="9" defaultRowHeight="15" x14ac:dyDescent="0.2"/>
  <cols>
    <col min="1" max="1" width="3.44140625" style="267" customWidth="1"/>
    <col min="2" max="2" width="14.33203125" style="267" customWidth="1"/>
    <col min="3" max="3" width="30.21875" style="267" customWidth="1"/>
    <col min="4" max="5" width="24" style="266" customWidth="1"/>
    <col min="6" max="6" width="18.21875" style="266" customWidth="1"/>
    <col min="7" max="8" width="17.109375" style="266" customWidth="1"/>
    <col min="9" max="16384" width="9" style="267"/>
  </cols>
  <sheetData>
    <row r="1" spans="1:12" x14ac:dyDescent="0.2">
      <c r="A1" s="1"/>
      <c r="B1" s="1"/>
      <c r="C1" s="1"/>
      <c r="D1" s="3"/>
      <c r="E1" s="3"/>
      <c r="F1" s="3"/>
      <c r="G1" s="3"/>
      <c r="H1" s="3"/>
      <c r="I1" s="472"/>
      <c r="J1" s="472"/>
      <c r="K1" s="472"/>
      <c r="L1" s="472"/>
    </row>
    <row r="2" spans="1:12" s="476" customFormat="1" ht="16.2" customHeight="1" x14ac:dyDescent="0.2">
      <c r="A2" s="154"/>
      <c r="B2" s="473" t="s">
        <v>67</v>
      </c>
      <c r="C2" s="474" t="s">
        <v>0</v>
      </c>
      <c r="D2" s="475" t="s">
        <v>13</v>
      </c>
      <c r="E2" s="475" t="s">
        <v>804</v>
      </c>
      <c r="F2" s="475" t="s">
        <v>805</v>
      </c>
      <c r="G2" s="475" t="s">
        <v>811</v>
      </c>
      <c r="H2" s="475" t="s">
        <v>875</v>
      </c>
    </row>
    <row r="3" spans="1:12" s="477" customFormat="1" ht="16.2" customHeight="1" x14ac:dyDescent="0.2">
      <c r="A3" s="154"/>
      <c r="B3" s="334"/>
      <c r="C3" s="48"/>
      <c r="D3" s="50" t="s">
        <v>17</v>
      </c>
      <c r="E3" s="50" t="s">
        <v>17</v>
      </c>
      <c r="F3" s="50" t="s">
        <v>806</v>
      </c>
      <c r="G3" s="50"/>
      <c r="H3" s="50" t="s">
        <v>876</v>
      </c>
    </row>
    <row r="4" spans="1:12" s="34" customFormat="1" ht="16.2" customHeight="1" x14ac:dyDescent="0.2">
      <c r="B4" s="338" t="s">
        <v>74</v>
      </c>
      <c r="C4" s="478" t="s">
        <v>126</v>
      </c>
      <c r="D4" s="497">
        <v>31500.89</v>
      </c>
      <c r="E4" s="497">
        <v>30546.639999999999</v>
      </c>
      <c r="F4" s="480">
        <v>97</v>
      </c>
      <c r="G4" s="479">
        <v>100</v>
      </c>
      <c r="H4" s="517">
        <v>2749</v>
      </c>
      <c r="K4" s="35"/>
      <c r="L4" s="36"/>
    </row>
    <row r="5" spans="1:12" s="34" customFormat="1" ht="16.2" customHeight="1" x14ac:dyDescent="0.2">
      <c r="B5" s="338" t="s">
        <v>68</v>
      </c>
      <c r="C5" s="418" t="s">
        <v>127</v>
      </c>
      <c r="D5" s="498">
        <v>25127.119999999999</v>
      </c>
      <c r="E5" s="499">
        <v>25127.119999999999</v>
      </c>
      <c r="F5" s="421">
        <v>100</v>
      </c>
      <c r="G5" s="420">
        <v>6</v>
      </c>
      <c r="H5" s="518" t="s">
        <v>61</v>
      </c>
      <c r="K5" s="35"/>
      <c r="L5" s="36"/>
    </row>
    <row r="6" spans="1:12" s="34" customFormat="1" ht="16.2" customHeight="1" x14ac:dyDescent="0.2">
      <c r="B6" s="338" t="s">
        <v>75</v>
      </c>
      <c r="C6" s="150" t="s">
        <v>128</v>
      </c>
      <c r="D6" s="500">
        <v>16384.189999999999</v>
      </c>
      <c r="E6" s="501">
        <v>16188.4</v>
      </c>
      <c r="F6" s="112">
        <v>98.805006533737711</v>
      </c>
      <c r="G6" s="335">
        <v>2</v>
      </c>
      <c r="H6" s="519" t="s">
        <v>61</v>
      </c>
      <c r="K6" s="35"/>
      <c r="L6" s="36"/>
    </row>
    <row r="7" spans="1:12" s="34" customFormat="1" ht="16.2" customHeight="1" x14ac:dyDescent="0.2">
      <c r="B7" s="338" t="s">
        <v>69</v>
      </c>
      <c r="C7" s="418" t="s">
        <v>129</v>
      </c>
      <c r="D7" s="498">
        <v>9770.1</v>
      </c>
      <c r="E7" s="499">
        <v>9770.1</v>
      </c>
      <c r="F7" s="421">
        <v>100</v>
      </c>
      <c r="G7" s="420">
        <v>16</v>
      </c>
      <c r="H7" s="518">
        <v>486</v>
      </c>
      <c r="K7" s="35"/>
      <c r="L7" s="36"/>
    </row>
    <row r="8" spans="1:12" s="34" customFormat="1" ht="16.2" customHeight="1" x14ac:dyDescent="0.2">
      <c r="B8" s="338" t="s">
        <v>76</v>
      </c>
      <c r="C8" s="150" t="s">
        <v>130</v>
      </c>
      <c r="D8" s="500">
        <v>18051.599999999999</v>
      </c>
      <c r="E8" s="501">
        <v>17417.849999999999</v>
      </c>
      <c r="F8" s="112">
        <v>96.48923087150169</v>
      </c>
      <c r="G8" s="335">
        <v>21</v>
      </c>
      <c r="H8" s="519">
        <v>692</v>
      </c>
      <c r="K8" s="35"/>
      <c r="L8" s="36"/>
    </row>
    <row r="9" spans="1:12" s="34" customFormat="1" ht="16.2" customHeight="1" x14ac:dyDescent="0.2">
      <c r="B9" s="338" t="s">
        <v>70</v>
      </c>
      <c r="C9" s="418" t="s">
        <v>131</v>
      </c>
      <c r="D9" s="498">
        <v>6709.22</v>
      </c>
      <c r="E9" s="499">
        <v>6709.22</v>
      </c>
      <c r="F9" s="421">
        <v>100</v>
      </c>
      <c r="G9" s="420">
        <v>18</v>
      </c>
      <c r="H9" s="518">
        <v>437</v>
      </c>
      <c r="K9" s="35"/>
      <c r="L9" s="36"/>
    </row>
    <row r="10" spans="1:12" s="34" customFormat="1" ht="16.2" customHeight="1" x14ac:dyDescent="0.2">
      <c r="B10" s="338" t="s">
        <v>77</v>
      </c>
      <c r="C10" s="150" t="s">
        <v>132</v>
      </c>
      <c r="D10" s="500">
        <v>3489.09</v>
      </c>
      <c r="E10" s="501">
        <v>3489.09</v>
      </c>
      <c r="F10" s="112">
        <v>100</v>
      </c>
      <c r="G10" s="335">
        <v>7</v>
      </c>
      <c r="H10" s="519">
        <v>419</v>
      </c>
      <c r="K10" s="35"/>
      <c r="L10" s="36"/>
    </row>
    <row r="11" spans="1:12" s="34" customFormat="1" ht="16.2" customHeight="1" x14ac:dyDescent="0.2">
      <c r="B11" s="338" t="s">
        <v>78</v>
      </c>
      <c r="C11" s="418" t="s">
        <v>1112</v>
      </c>
      <c r="D11" s="498">
        <v>8821.24</v>
      </c>
      <c r="E11" s="499">
        <v>8821.24</v>
      </c>
      <c r="F11" s="421">
        <v>100</v>
      </c>
      <c r="G11" s="420">
        <v>1</v>
      </c>
      <c r="H11" s="518" t="s">
        <v>61</v>
      </c>
      <c r="K11" s="35"/>
      <c r="L11" s="36"/>
    </row>
    <row r="12" spans="1:12" s="34" customFormat="1" ht="16.2" customHeight="1" x14ac:dyDescent="0.2">
      <c r="B12" s="338" t="s">
        <v>79</v>
      </c>
      <c r="C12" s="150" t="s">
        <v>134</v>
      </c>
      <c r="D12" s="500">
        <v>8165.1</v>
      </c>
      <c r="E12" s="501">
        <v>8165.1</v>
      </c>
      <c r="F12" s="112">
        <v>100</v>
      </c>
      <c r="G12" s="335">
        <v>11</v>
      </c>
      <c r="H12" s="519">
        <v>331</v>
      </c>
      <c r="K12" s="35"/>
      <c r="L12" s="36"/>
    </row>
    <row r="13" spans="1:12" s="34" customFormat="1" ht="16.2" customHeight="1" x14ac:dyDescent="0.2">
      <c r="B13" s="338" t="s">
        <v>80</v>
      </c>
      <c r="C13" s="418" t="s">
        <v>135</v>
      </c>
      <c r="D13" s="498">
        <v>5675.81</v>
      </c>
      <c r="E13" s="499">
        <v>5675.81</v>
      </c>
      <c r="F13" s="421">
        <v>100</v>
      </c>
      <c r="G13" s="420">
        <v>20</v>
      </c>
      <c r="H13" s="518">
        <v>429</v>
      </c>
      <c r="K13" s="35"/>
      <c r="L13" s="36"/>
    </row>
    <row r="14" spans="1:12" s="34" customFormat="1" ht="16.2" customHeight="1" x14ac:dyDescent="0.2">
      <c r="B14" s="338" t="s">
        <v>81</v>
      </c>
      <c r="C14" s="150" t="s">
        <v>136</v>
      </c>
      <c r="D14" s="500">
        <v>3358</v>
      </c>
      <c r="E14" s="501">
        <v>3358</v>
      </c>
      <c r="F14" s="112">
        <v>100</v>
      </c>
      <c r="G14" s="335">
        <v>7</v>
      </c>
      <c r="H14" s="519">
        <v>205</v>
      </c>
      <c r="K14" s="35"/>
      <c r="L14" s="36"/>
    </row>
    <row r="15" spans="1:12" s="34" customFormat="1" ht="16.2" customHeight="1" x14ac:dyDescent="0.2">
      <c r="B15" s="338" t="s">
        <v>83</v>
      </c>
      <c r="C15" s="418" t="s">
        <v>138</v>
      </c>
      <c r="D15" s="498">
        <v>4117.26</v>
      </c>
      <c r="E15" s="499">
        <v>4117.26</v>
      </c>
      <c r="F15" s="421">
        <v>100</v>
      </c>
      <c r="G15" s="420">
        <v>7</v>
      </c>
      <c r="H15" s="518">
        <v>201</v>
      </c>
      <c r="K15" s="35"/>
      <c r="L15" s="36"/>
    </row>
    <row r="16" spans="1:12" s="34" customFormat="1" ht="16.2" customHeight="1" x14ac:dyDescent="0.2">
      <c r="B16" s="338" t="s">
        <v>85</v>
      </c>
      <c r="C16" s="150" t="s">
        <v>140</v>
      </c>
      <c r="D16" s="500">
        <v>4160.9399999999996</v>
      </c>
      <c r="E16" s="501">
        <v>4160.9399999999996</v>
      </c>
      <c r="F16" s="112">
        <v>100</v>
      </c>
      <c r="G16" s="335">
        <v>3</v>
      </c>
      <c r="H16" s="519">
        <v>263</v>
      </c>
      <c r="K16" s="35"/>
      <c r="L16" s="36"/>
    </row>
    <row r="17" spans="2:12" s="34" customFormat="1" ht="16.2" customHeight="1" x14ac:dyDescent="0.2">
      <c r="B17" s="338" t="s">
        <v>86</v>
      </c>
      <c r="C17" s="418" t="s">
        <v>960</v>
      </c>
      <c r="D17" s="498">
        <v>2450.06</v>
      </c>
      <c r="E17" s="499">
        <v>2450.06</v>
      </c>
      <c r="F17" s="421">
        <v>100</v>
      </c>
      <c r="G17" s="420">
        <v>7</v>
      </c>
      <c r="H17" s="518">
        <v>208</v>
      </c>
      <c r="K17" s="35"/>
      <c r="L17" s="36"/>
    </row>
    <row r="18" spans="2:12" s="34" customFormat="1" ht="16.2" customHeight="1" x14ac:dyDescent="0.2">
      <c r="B18" s="338" t="s">
        <v>87</v>
      </c>
      <c r="C18" s="150" t="s">
        <v>142</v>
      </c>
      <c r="D18" s="500">
        <v>3472.7</v>
      </c>
      <c r="E18" s="501">
        <v>3472.7</v>
      </c>
      <c r="F18" s="112">
        <v>100</v>
      </c>
      <c r="G18" s="335">
        <v>9</v>
      </c>
      <c r="H18" s="519">
        <v>248</v>
      </c>
      <c r="K18" s="35"/>
      <c r="L18" s="36"/>
    </row>
    <row r="19" spans="2:12" s="34" customFormat="1" ht="16.2" customHeight="1" x14ac:dyDescent="0.2">
      <c r="B19" s="338" t="s">
        <v>88</v>
      </c>
      <c r="C19" s="418" t="s">
        <v>143</v>
      </c>
      <c r="D19" s="498">
        <v>5545.13</v>
      </c>
      <c r="E19" s="499">
        <v>5545.13</v>
      </c>
      <c r="F19" s="421">
        <v>100</v>
      </c>
      <c r="G19" s="420">
        <v>12</v>
      </c>
      <c r="H19" s="518">
        <v>360</v>
      </c>
      <c r="K19" s="35"/>
      <c r="L19" s="36"/>
    </row>
    <row r="20" spans="2:12" s="34" customFormat="1" ht="16.2" customHeight="1" x14ac:dyDescent="0.2">
      <c r="B20" s="338" t="s">
        <v>89</v>
      </c>
      <c r="C20" s="150" t="s">
        <v>1014</v>
      </c>
      <c r="D20" s="500">
        <v>4554.9799999999996</v>
      </c>
      <c r="E20" s="501">
        <v>4554.9799999999996</v>
      </c>
      <c r="F20" s="112">
        <v>100</v>
      </c>
      <c r="G20" s="335">
        <v>6</v>
      </c>
      <c r="H20" s="519">
        <v>165</v>
      </c>
      <c r="K20" s="35"/>
      <c r="L20" s="36"/>
    </row>
    <row r="21" spans="2:12" s="34" customFormat="1" ht="16.2" customHeight="1" x14ac:dyDescent="0.2">
      <c r="B21" s="338" t="s">
        <v>90</v>
      </c>
      <c r="C21" s="418" t="s">
        <v>145</v>
      </c>
      <c r="D21" s="498">
        <v>3037.37</v>
      </c>
      <c r="E21" s="499">
        <v>3037.37</v>
      </c>
      <c r="F21" s="421">
        <v>100</v>
      </c>
      <c r="G21" s="420">
        <v>5</v>
      </c>
      <c r="H21" s="518">
        <v>177</v>
      </c>
      <c r="K21" s="35"/>
      <c r="L21" s="36"/>
    </row>
    <row r="22" spans="2:12" s="34" customFormat="1" ht="16.2" customHeight="1" x14ac:dyDescent="0.2">
      <c r="B22" s="338" t="s">
        <v>91</v>
      </c>
      <c r="C22" s="150" t="s">
        <v>146</v>
      </c>
      <c r="D22" s="500">
        <v>2854.83</v>
      </c>
      <c r="E22" s="501">
        <v>2854.83</v>
      </c>
      <c r="F22" s="112">
        <v>100</v>
      </c>
      <c r="G22" s="335">
        <v>8</v>
      </c>
      <c r="H22" s="519">
        <v>134</v>
      </c>
      <c r="K22" s="35"/>
      <c r="L22" s="36"/>
    </row>
    <row r="23" spans="2:12" s="34" customFormat="1" ht="16.2" customHeight="1" x14ac:dyDescent="0.2">
      <c r="B23" s="338" t="s">
        <v>92</v>
      </c>
      <c r="C23" s="418" t="s">
        <v>147</v>
      </c>
      <c r="D23" s="498">
        <v>4076.38</v>
      </c>
      <c r="E23" s="499">
        <v>4076.38</v>
      </c>
      <c r="F23" s="421">
        <v>100</v>
      </c>
      <c r="G23" s="420">
        <v>8</v>
      </c>
      <c r="H23" s="518">
        <v>180</v>
      </c>
      <c r="K23" s="35"/>
      <c r="L23" s="36"/>
    </row>
    <row r="24" spans="2:12" s="34" customFormat="1" ht="16.2" customHeight="1" x14ac:dyDescent="0.2">
      <c r="B24" s="338" t="s">
        <v>93</v>
      </c>
      <c r="C24" s="150" t="s">
        <v>148</v>
      </c>
      <c r="D24" s="500">
        <v>3361.48</v>
      </c>
      <c r="E24" s="501">
        <v>3361.48</v>
      </c>
      <c r="F24" s="112">
        <v>100</v>
      </c>
      <c r="G24" s="335">
        <v>15</v>
      </c>
      <c r="H24" s="519">
        <v>169</v>
      </c>
      <c r="K24" s="35"/>
      <c r="L24" s="36"/>
    </row>
    <row r="25" spans="2:12" s="34" customFormat="1" ht="16.2" customHeight="1" x14ac:dyDescent="0.2">
      <c r="B25" s="338" t="s">
        <v>94</v>
      </c>
      <c r="C25" s="418" t="s">
        <v>149</v>
      </c>
      <c r="D25" s="498">
        <v>2074.66</v>
      </c>
      <c r="E25" s="499">
        <v>2074.66</v>
      </c>
      <c r="F25" s="421">
        <v>100</v>
      </c>
      <c r="G25" s="420">
        <v>8</v>
      </c>
      <c r="H25" s="518">
        <v>149</v>
      </c>
      <c r="K25" s="35"/>
      <c r="L25" s="36"/>
    </row>
    <row r="26" spans="2:12" s="34" customFormat="1" ht="16.2" customHeight="1" x14ac:dyDescent="0.2">
      <c r="B26" s="338" t="s">
        <v>96</v>
      </c>
      <c r="C26" s="150" t="s">
        <v>151</v>
      </c>
      <c r="D26" s="500">
        <v>2054.21</v>
      </c>
      <c r="E26" s="501">
        <v>2054.21</v>
      </c>
      <c r="F26" s="112">
        <v>100</v>
      </c>
      <c r="G26" s="335">
        <v>9</v>
      </c>
      <c r="H26" s="519">
        <v>119</v>
      </c>
      <c r="K26" s="35"/>
      <c r="L26" s="36"/>
    </row>
    <row r="27" spans="2:12" s="34" customFormat="1" ht="16.2" customHeight="1" x14ac:dyDescent="0.2">
      <c r="B27" s="338" t="s">
        <v>98</v>
      </c>
      <c r="C27" s="418" t="s">
        <v>153</v>
      </c>
      <c r="D27" s="498">
        <v>1859.43</v>
      </c>
      <c r="E27" s="499">
        <v>1859.43</v>
      </c>
      <c r="F27" s="421">
        <v>100</v>
      </c>
      <c r="G27" s="420">
        <v>7</v>
      </c>
      <c r="H27" s="518">
        <v>100</v>
      </c>
      <c r="K27" s="35"/>
      <c r="L27" s="36"/>
    </row>
    <row r="28" spans="2:12" s="34" customFormat="1" ht="16.2" customHeight="1" x14ac:dyDescent="0.2">
      <c r="B28" s="338" t="s">
        <v>99</v>
      </c>
      <c r="C28" s="150" t="s">
        <v>1113</v>
      </c>
      <c r="D28" s="500">
        <v>4869.8100000000004</v>
      </c>
      <c r="E28" s="501">
        <v>4869.8100000000004</v>
      </c>
      <c r="F28" s="112">
        <v>100</v>
      </c>
      <c r="G28" s="335">
        <v>9</v>
      </c>
      <c r="H28" s="519">
        <v>443</v>
      </c>
      <c r="K28" s="35"/>
      <c r="L28" s="36"/>
    </row>
    <row r="29" spans="2:12" s="34" customFormat="1" ht="16.2" customHeight="1" x14ac:dyDescent="0.2">
      <c r="B29" s="338" t="s">
        <v>100</v>
      </c>
      <c r="C29" s="418" t="s">
        <v>1114</v>
      </c>
      <c r="D29" s="498">
        <v>13847.84</v>
      </c>
      <c r="E29" s="499">
        <v>13275.2</v>
      </c>
      <c r="F29" s="421">
        <v>95.864770245756745</v>
      </c>
      <c r="G29" s="420">
        <v>22</v>
      </c>
      <c r="H29" s="518">
        <v>366</v>
      </c>
      <c r="K29" s="35"/>
      <c r="L29" s="36"/>
    </row>
    <row r="30" spans="2:12" s="34" customFormat="1" ht="16.2" customHeight="1" x14ac:dyDescent="0.2">
      <c r="B30" s="338" t="s">
        <v>101</v>
      </c>
      <c r="C30" s="150" t="s">
        <v>156</v>
      </c>
      <c r="D30" s="500">
        <v>3820.09</v>
      </c>
      <c r="E30" s="501">
        <v>3820.09</v>
      </c>
      <c r="F30" s="112">
        <v>100</v>
      </c>
      <c r="G30" s="335">
        <v>1</v>
      </c>
      <c r="H30" s="519" t="s">
        <v>61</v>
      </c>
      <c r="K30" s="35"/>
      <c r="L30" s="36"/>
    </row>
    <row r="31" spans="2:12" s="34" customFormat="1" ht="16.2" customHeight="1" x14ac:dyDescent="0.2">
      <c r="B31" s="338" t="s">
        <v>104</v>
      </c>
      <c r="C31" s="418" t="s">
        <v>1115</v>
      </c>
      <c r="D31" s="498">
        <v>3900.85</v>
      </c>
      <c r="E31" s="499">
        <v>3844.98</v>
      </c>
      <c r="F31" s="421">
        <v>98.567748054911107</v>
      </c>
      <c r="G31" s="420">
        <v>10</v>
      </c>
      <c r="H31" s="518">
        <v>137</v>
      </c>
      <c r="K31" s="35"/>
      <c r="L31" s="36"/>
    </row>
    <row r="32" spans="2:12" s="34" customFormat="1" ht="16.2" customHeight="1" x14ac:dyDescent="0.2">
      <c r="B32" s="338" t="s">
        <v>105</v>
      </c>
      <c r="C32" s="150" t="s">
        <v>160</v>
      </c>
      <c r="D32" s="500">
        <v>1936.4</v>
      </c>
      <c r="E32" s="501">
        <v>1936.4</v>
      </c>
      <c r="F32" s="112">
        <v>100</v>
      </c>
      <c r="G32" s="335">
        <v>8</v>
      </c>
      <c r="H32" s="519">
        <v>111</v>
      </c>
      <c r="K32" s="35"/>
      <c r="L32" s="36"/>
    </row>
    <row r="33" spans="2:12" s="34" customFormat="1" ht="16.2" customHeight="1" x14ac:dyDescent="0.2">
      <c r="B33" s="338" t="s">
        <v>106</v>
      </c>
      <c r="C33" s="418" t="s">
        <v>161</v>
      </c>
      <c r="D33" s="498">
        <v>6851.48</v>
      </c>
      <c r="E33" s="499">
        <v>6851.48</v>
      </c>
      <c r="F33" s="421">
        <v>100</v>
      </c>
      <c r="G33" s="420">
        <v>17</v>
      </c>
      <c r="H33" s="518">
        <v>263</v>
      </c>
      <c r="K33" s="35"/>
      <c r="L33" s="36"/>
    </row>
    <row r="34" spans="2:12" s="34" customFormat="1" ht="16.2" customHeight="1" x14ac:dyDescent="0.2">
      <c r="B34" s="338" t="s">
        <v>107</v>
      </c>
      <c r="C34" s="150" t="s">
        <v>162</v>
      </c>
      <c r="D34" s="500">
        <v>8266.67</v>
      </c>
      <c r="E34" s="501">
        <v>8266.67</v>
      </c>
      <c r="F34" s="112">
        <v>100</v>
      </c>
      <c r="G34" s="335">
        <v>32</v>
      </c>
      <c r="H34" s="519">
        <v>522</v>
      </c>
      <c r="K34" s="35"/>
      <c r="L34" s="36"/>
    </row>
    <row r="35" spans="2:12" s="34" customFormat="1" ht="16.2" customHeight="1" x14ac:dyDescent="0.2">
      <c r="B35" s="338" t="s">
        <v>108</v>
      </c>
      <c r="C35" s="418" t="s">
        <v>163</v>
      </c>
      <c r="D35" s="498">
        <v>6866.6</v>
      </c>
      <c r="E35" s="499">
        <v>6866.6</v>
      </c>
      <c r="F35" s="421">
        <v>100</v>
      </c>
      <c r="G35" s="420">
        <v>37</v>
      </c>
      <c r="H35" s="518">
        <v>311</v>
      </c>
      <c r="K35" s="35"/>
      <c r="L35" s="36"/>
    </row>
    <row r="36" spans="2:12" s="34" customFormat="1" ht="16.2" customHeight="1" x14ac:dyDescent="0.2">
      <c r="B36" s="338" t="s">
        <v>109</v>
      </c>
      <c r="C36" s="150" t="s">
        <v>1021</v>
      </c>
      <c r="D36" s="500">
        <v>8074.83</v>
      </c>
      <c r="E36" s="501">
        <v>8074.83</v>
      </c>
      <c r="F36" s="112">
        <v>100</v>
      </c>
      <c r="G36" s="335">
        <v>9</v>
      </c>
      <c r="H36" s="519">
        <v>114</v>
      </c>
      <c r="K36" s="35"/>
      <c r="L36" s="36"/>
    </row>
    <row r="37" spans="2:12" s="34" customFormat="1" ht="16.2" customHeight="1" x14ac:dyDescent="0.2">
      <c r="B37" s="338" t="s">
        <v>961</v>
      </c>
      <c r="C37" s="418" t="s">
        <v>962</v>
      </c>
      <c r="D37" s="498">
        <v>4019.84</v>
      </c>
      <c r="E37" s="499">
        <v>4019.84</v>
      </c>
      <c r="F37" s="421">
        <v>100</v>
      </c>
      <c r="G37" s="420">
        <v>11</v>
      </c>
      <c r="H37" s="518">
        <v>291</v>
      </c>
      <c r="K37" s="35"/>
      <c r="L37" s="36"/>
    </row>
    <row r="38" spans="2:12" s="34" customFormat="1" ht="16.2" customHeight="1" x14ac:dyDescent="0.2">
      <c r="B38" s="338" t="s">
        <v>964</v>
      </c>
      <c r="C38" s="150" t="s">
        <v>965</v>
      </c>
      <c r="D38" s="500">
        <v>2055.5300000000002</v>
      </c>
      <c r="E38" s="501">
        <v>2055.5300000000002</v>
      </c>
      <c r="F38" s="112">
        <v>100</v>
      </c>
      <c r="G38" s="335">
        <v>7</v>
      </c>
      <c r="H38" s="519">
        <v>142</v>
      </c>
      <c r="K38" s="35"/>
      <c r="L38" s="36"/>
    </row>
    <row r="39" spans="2:12" s="34" customFormat="1" ht="16.2" customHeight="1" x14ac:dyDescent="0.2">
      <c r="B39" s="338" t="s">
        <v>966</v>
      </c>
      <c r="C39" s="418" t="s">
        <v>967</v>
      </c>
      <c r="D39" s="498">
        <v>2667.77</v>
      </c>
      <c r="E39" s="499">
        <v>2667.77</v>
      </c>
      <c r="F39" s="421">
        <v>100</v>
      </c>
      <c r="G39" s="420">
        <v>1</v>
      </c>
      <c r="H39" s="518" t="s">
        <v>61</v>
      </c>
      <c r="K39" s="35"/>
      <c r="L39" s="36"/>
    </row>
    <row r="40" spans="2:12" s="34" customFormat="1" ht="16.2" customHeight="1" x14ac:dyDescent="0.2">
      <c r="B40" s="338" t="s">
        <v>111</v>
      </c>
      <c r="C40" s="150" t="s">
        <v>166</v>
      </c>
      <c r="D40" s="500">
        <v>13642.16</v>
      </c>
      <c r="E40" s="501">
        <v>13642.16</v>
      </c>
      <c r="F40" s="112">
        <v>100</v>
      </c>
      <c r="G40" s="335">
        <v>50</v>
      </c>
      <c r="H40" s="519">
        <v>450</v>
      </c>
      <c r="K40" s="35"/>
      <c r="L40" s="36"/>
    </row>
    <row r="41" spans="2:12" s="34" customFormat="1" ht="16.2" customHeight="1" x14ac:dyDescent="0.2">
      <c r="B41" s="338" t="s">
        <v>112</v>
      </c>
      <c r="C41" s="418" t="s">
        <v>1116</v>
      </c>
      <c r="D41" s="498">
        <v>6559.34</v>
      </c>
      <c r="E41" s="499">
        <v>6559.34</v>
      </c>
      <c r="F41" s="421">
        <v>100</v>
      </c>
      <c r="G41" s="420">
        <v>4</v>
      </c>
      <c r="H41" s="518">
        <v>264</v>
      </c>
      <c r="K41" s="35"/>
      <c r="L41" s="36"/>
    </row>
    <row r="42" spans="2:12" s="34" customFormat="1" ht="16.2" customHeight="1" x14ac:dyDescent="0.2">
      <c r="B42" s="338" t="s">
        <v>114</v>
      </c>
      <c r="C42" s="150" t="s">
        <v>169</v>
      </c>
      <c r="D42" s="500">
        <v>6033.7</v>
      </c>
      <c r="E42" s="501">
        <v>5938.49</v>
      </c>
      <c r="F42" s="112">
        <v>98.422029600411022</v>
      </c>
      <c r="G42" s="335">
        <v>38</v>
      </c>
      <c r="H42" s="519">
        <v>167</v>
      </c>
      <c r="K42" s="35"/>
      <c r="L42" s="36"/>
    </row>
    <row r="43" spans="2:12" s="34" customFormat="1" ht="16.2" customHeight="1" x14ac:dyDescent="0.2">
      <c r="B43" s="338" t="s">
        <v>115</v>
      </c>
      <c r="C43" s="418" t="s">
        <v>170</v>
      </c>
      <c r="D43" s="498">
        <v>5882.2</v>
      </c>
      <c r="E43" s="499">
        <v>5720.54</v>
      </c>
      <c r="F43" s="421">
        <v>97.251708544422158</v>
      </c>
      <c r="G43" s="420">
        <v>30</v>
      </c>
      <c r="H43" s="518">
        <v>172</v>
      </c>
      <c r="K43" s="35"/>
      <c r="L43" s="36"/>
    </row>
    <row r="44" spans="2:12" s="34" customFormat="1" ht="16.2" customHeight="1" x14ac:dyDescent="0.2">
      <c r="B44" s="338" t="s">
        <v>116</v>
      </c>
      <c r="C44" s="150" t="s">
        <v>171</v>
      </c>
      <c r="D44" s="500">
        <v>3282.9</v>
      </c>
      <c r="E44" s="501">
        <v>2965.93</v>
      </c>
      <c r="F44" s="112">
        <v>90.344817082457581</v>
      </c>
      <c r="G44" s="335">
        <v>14</v>
      </c>
      <c r="H44" s="519">
        <v>83</v>
      </c>
      <c r="K44" s="35"/>
      <c r="L44" s="36"/>
    </row>
    <row r="45" spans="2:12" s="34" customFormat="1" ht="16.2" customHeight="1" x14ac:dyDescent="0.2">
      <c r="B45" s="338" t="s">
        <v>117</v>
      </c>
      <c r="C45" s="418" t="s">
        <v>172</v>
      </c>
      <c r="D45" s="498">
        <v>4655.74</v>
      </c>
      <c r="E45" s="499">
        <v>4655.74</v>
      </c>
      <c r="F45" s="421">
        <v>100</v>
      </c>
      <c r="G45" s="420">
        <v>17</v>
      </c>
      <c r="H45" s="518">
        <v>172</v>
      </c>
      <c r="K45" s="35"/>
      <c r="L45" s="36"/>
    </row>
    <row r="46" spans="2:12" s="34" customFormat="1" ht="16.2" customHeight="1" x14ac:dyDescent="0.2">
      <c r="B46" s="338" t="s">
        <v>118</v>
      </c>
      <c r="C46" s="150" t="s">
        <v>173</v>
      </c>
      <c r="D46" s="500">
        <v>34616.839999999997</v>
      </c>
      <c r="E46" s="501">
        <v>34616.839999999997</v>
      </c>
      <c r="F46" s="112">
        <v>100</v>
      </c>
      <c r="G46" s="335">
        <v>1</v>
      </c>
      <c r="H46" s="519" t="s">
        <v>61</v>
      </c>
      <c r="K46" s="35"/>
      <c r="L46" s="36"/>
    </row>
    <row r="47" spans="2:12" s="34" customFormat="1" ht="16.2" customHeight="1" x14ac:dyDescent="0.2">
      <c r="B47" s="338" t="s">
        <v>119</v>
      </c>
      <c r="C47" s="418" t="s">
        <v>174</v>
      </c>
      <c r="D47" s="498">
        <v>21171.040000000001</v>
      </c>
      <c r="E47" s="499">
        <v>21108.7</v>
      </c>
      <c r="F47" s="421">
        <v>99.705541154331584</v>
      </c>
      <c r="G47" s="420">
        <v>43</v>
      </c>
      <c r="H47" s="518">
        <v>704</v>
      </c>
      <c r="K47" s="35"/>
      <c r="L47" s="36"/>
    </row>
    <row r="48" spans="2:12" s="34" customFormat="1" ht="16.2" customHeight="1" x14ac:dyDescent="0.2">
      <c r="B48" s="338" t="s">
        <v>120</v>
      </c>
      <c r="C48" s="150" t="s">
        <v>175</v>
      </c>
      <c r="D48" s="500">
        <v>16977.79</v>
      </c>
      <c r="E48" s="501">
        <v>16977.79</v>
      </c>
      <c r="F48" s="112">
        <v>100</v>
      </c>
      <c r="G48" s="335">
        <v>24</v>
      </c>
      <c r="H48" s="519">
        <v>534</v>
      </c>
      <c r="K48" s="35"/>
      <c r="L48" s="36"/>
    </row>
    <row r="49" spans="2:12" s="34" customFormat="1" ht="16.2" customHeight="1" x14ac:dyDescent="0.2">
      <c r="B49" s="338" t="s">
        <v>121</v>
      </c>
      <c r="C49" s="418" t="s">
        <v>176</v>
      </c>
      <c r="D49" s="498">
        <v>5213.0200000000004</v>
      </c>
      <c r="E49" s="499">
        <v>5213.0200000000004</v>
      </c>
      <c r="F49" s="421">
        <v>100</v>
      </c>
      <c r="G49" s="420">
        <v>16</v>
      </c>
      <c r="H49" s="518">
        <v>268</v>
      </c>
      <c r="K49" s="35"/>
      <c r="L49" s="36"/>
    </row>
    <row r="50" spans="2:12" s="34" customFormat="1" ht="16.2" customHeight="1" x14ac:dyDescent="0.2">
      <c r="B50" s="338" t="s">
        <v>122</v>
      </c>
      <c r="C50" s="150" t="s">
        <v>177</v>
      </c>
      <c r="D50" s="500">
        <v>11558.68</v>
      </c>
      <c r="E50" s="501">
        <v>11558.68</v>
      </c>
      <c r="F50" s="112">
        <v>100</v>
      </c>
      <c r="G50" s="335">
        <v>19</v>
      </c>
      <c r="H50" s="519">
        <v>326</v>
      </c>
      <c r="K50" s="35"/>
      <c r="L50" s="36"/>
    </row>
    <row r="51" spans="2:12" s="34" customFormat="1" ht="16.2" customHeight="1" x14ac:dyDescent="0.2">
      <c r="B51" s="338" t="s">
        <v>123</v>
      </c>
      <c r="C51" s="418" t="s">
        <v>178</v>
      </c>
      <c r="D51" s="498">
        <v>7828.17</v>
      </c>
      <c r="E51" s="499">
        <v>7828.17</v>
      </c>
      <c r="F51" s="421">
        <v>100</v>
      </c>
      <c r="G51" s="420">
        <v>20</v>
      </c>
      <c r="H51" s="518">
        <v>230</v>
      </c>
      <c r="K51" s="35"/>
      <c r="L51" s="36"/>
    </row>
    <row r="52" spans="2:12" s="34" customFormat="1" ht="16.2" customHeight="1" x14ac:dyDescent="0.2">
      <c r="B52" s="338" t="s">
        <v>124</v>
      </c>
      <c r="C52" s="150" t="s">
        <v>179</v>
      </c>
      <c r="D52" s="500">
        <v>7520.72</v>
      </c>
      <c r="E52" s="501">
        <v>7520.72</v>
      </c>
      <c r="F52" s="112">
        <v>100</v>
      </c>
      <c r="G52" s="335">
        <v>54</v>
      </c>
      <c r="H52" s="519">
        <v>276</v>
      </c>
      <c r="K52" s="35"/>
      <c r="L52" s="36"/>
    </row>
    <row r="53" spans="2:12" s="34" customFormat="1" ht="16.2" customHeight="1" thickBot="1" x14ac:dyDescent="0.25">
      <c r="B53" s="345" t="s">
        <v>125</v>
      </c>
      <c r="C53" s="422" t="s">
        <v>1117</v>
      </c>
      <c r="D53" s="502">
        <v>3751.85</v>
      </c>
      <c r="E53" s="503">
        <v>3673.03</v>
      </c>
      <c r="F53" s="424">
        <v>97.89916974292683</v>
      </c>
      <c r="G53" s="423">
        <v>24</v>
      </c>
      <c r="H53" s="520">
        <v>106</v>
      </c>
      <c r="K53" s="35"/>
      <c r="L53" s="36"/>
    </row>
    <row r="54" spans="2:12" s="34" customFormat="1" ht="16.2" customHeight="1" thickTop="1" x14ac:dyDescent="0.2">
      <c r="B54" s="346" t="s">
        <v>184</v>
      </c>
      <c r="C54" s="425" t="s">
        <v>223</v>
      </c>
      <c r="D54" s="504">
        <v>39719.979999999974</v>
      </c>
      <c r="E54" s="504">
        <v>38627.099999999977</v>
      </c>
      <c r="F54" s="426">
        <v>97.2</v>
      </c>
      <c r="G54" s="348">
        <v>105</v>
      </c>
      <c r="H54" s="521">
        <v>811</v>
      </c>
      <c r="K54" s="35"/>
      <c r="L54" s="36"/>
    </row>
    <row r="55" spans="2:12" s="34" customFormat="1" ht="16.2" customHeight="1" x14ac:dyDescent="0.2">
      <c r="B55" s="346" t="s">
        <v>185</v>
      </c>
      <c r="C55" s="418" t="s">
        <v>1118</v>
      </c>
      <c r="D55" s="498">
        <v>29383.65</v>
      </c>
      <c r="E55" s="499">
        <v>29383.65</v>
      </c>
      <c r="F55" s="421">
        <v>100</v>
      </c>
      <c r="G55" s="420">
        <v>1</v>
      </c>
      <c r="H55" s="518" t="s">
        <v>61</v>
      </c>
      <c r="K55" s="35"/>
      <c r="L55" s="36"/>
    </row>
    <row r="56" spans="2:12" s="34" customFormat="1" ht="16.2" customHeight="1" x14ac:dyDescent="0.2">
      <c r="B56" s="346" t="s">
        <v>186</v>
      </c>
      <c r="C56" s="425" t="s">
        <v>225</v>
      </c>
      <c r="D56" s="504">
        <v>6295.22</v>
      </c>
      <c r="E56" s="504">
        <v>6295.22</v>
      </c>
      <c r="F56" s="426">
        <v>100</v>
      </c>
      <c r="G56" s="348">
        <v>11</v>
      </c>
      <c r="H56" s="521">
        <v>370</v>
      </c>
      <c r="K56" s="35"/>
      <c r="L56" s="36"/>
    </row>
    <row r="57" spans="2:12" s="34" customFormat="1" ht="16.2" customHeight="1" x14ac:dyDescent="0.2">
      <c r="B57" s="346" t="s">
        <v>187</v>
      </c>
      <c r="C57" s="418" t="s">
        <v>1119</v>
      </c>
      <c r="D57" s="498">
        <v>18810.310000000001</v>
      </c>
      <c r="E57" s="499">
        <v>18810.310000000001</v>
      </c>
      <c r="F57" s="421">
        <v>100</v>
      </c>
      <c r="G57" s="420">
        <v>1</v>
      </c>
      <c r="H57" s="518" t="s">
        <v>61</v>
      </c>
      <c r="K57" s="35"/>
      <c r="L57" s="36"/>
    </row>
    <row r="58" spans="2:12" s="34" customFormat="1" ht="16.2" customHeight="1" x14ac:dyDescent="0.2">
      <c r="B58" s="346" t="s">
        <v>188</v>
      </c>
      <c r="C58" s="425" t="s">
        <v>227</v>
      </c>
      <c r="D58" s="504">
        <v>3611.5899999999997</v>
      </c>
      <c r="E58" s="504">
        <v>3490.6</v>
      </c>
      <c r="F58" s="426">
        <v>96.6</v>
      </c>
      <c r="G58" s="348">
        <v>13</v>
      </c>
      <c r="H58" s="521">
        <v>473</v>
      </c>
      <c r="K58" s="35"/>
      <c r="L58" s="36"/>
    </row>
    <row r="59" spans="2:12" s="34" customFormat="1" ht="16.2" customHeight="1" x14ac:dyDescent="0.2">
      <c r="B59" s="346" t="s">
        <v>189</v>
      </c>
      <c r="C59" s="418" t="s">
        <v>1120</v>
      </c>
      <c r="D59" s="498">
        <v>2693.9300000000003</v>
      </c>
      <c r="E59" s="499">
        <v>2693.9300000000003</v>
      </c>
      <c r="F59" s="421">
        <v>100</v>
      </c>
      <c r="G59" s="420">
        <v>13</v>
      </c>
      <c r="H59" s="518">
        <v>235</v>
      </c>
      <c r="K59" s="35"/>
      <c r="L59" s="36"/>
    </row>
    <row r="60" spans="2:12" s="34" customFormat="1" ht="16.2" customHeight="1" x14ac:dyDescent="0.2">
      <c r="B60" s="346" t="s">
        <v>190</v>
      </c>
      <c r="C60" s="425" t="s">
        <v>229</v>
      </c>
      <c r="D60" s="504">
        <v>2891.32</v>
      </c>
      <c r="E60" s="504">
        <v>2891.32</v>
      </c>
      <c r="F60" s="426">
        <v>100</v>
      </c>
      <c r="G60" s="348">
        <v>7</v>
      </c>
      <c r="H60" s="521">
        <v>124</v>
      </c>
      <c r="K60" s="35"/>
      <c r="L60" s="36"/>
    </row>
    <row r="61" spans="2:12" s="34" customFormat="1" ht="16.2" customHeight="1" x14ac:dyDescent="0.2">
      <c r="B61" s="346" t="s">
        <v>191</v>
      </c>
      <c r="C61" s="418" t="s">
        <v>1121</v>
      </c>
      <c r="D61" s="498">
        <v>14367.98</v>
      </c>
      <c r="E61" s="499">
        <v>14367.98</v>
      </c>
      <c r="F61" s="421">
        <v>100</v>
      </c>
      <c r="G61" s="420">
        <v>1</v>
      </c>
      <c r="H61" s="518" t="s">
        <v>61</v>
      </c>
      <c r="K61" s="35"/>
      <c r="L61" s="36"/>
    </row>
    <row r="62" spans="2:12" s="34" customFormat="1" ht="16.2" customHeight="1" x14ac:dyDescent="0.2">
      <c r="B62" s="346" t="s">
        <v>192</v>
      </c>
      <c r="C62" s="425" t="s">
        <v>231</v>
      </c>
      <c r="D62" s="504">
        <v>12385.18</v>
      </c>
      <c r="E62" s="504">
        <v>12385.18</v>
      </c>
      <c r="F62" s="426">
        <v>100</v>
      </c>
      <c r="G62" s="348">
        <v>1</v>
      </c>
      <c r="H62" s="521" t="s">
        <v>61</v>
      </c>
      <c r="K62" s="35"/>
      <c r="L62" s="36"/>
    </row>
    <row r="63" spans="2:12" s="34" customFormat="1" ht="16.2" customHeight="1" x14ac:dyDescent="0.2">
      <c r="B63" s="346" t="s">
        <v>193</v>
      </c>
      <c r="C63" s="418" t="s">
        <v>1122</v>
      </c>
      <c r="D63" s="498">
        <v>7480.63</v>
      </c>
      <c r="E63" s="499">
        <v>7480.63</v>
      </c>
      <c r="F63" s="421">
        <v>100</v>
      </c>
      <c r="G63" s="420">
        <v>1</v>
      </c>
      <c r="H63" s="518" t="s">
        <v>61</v>
      </c>
      <c r="K63" s="35"/>
      <c r="L63" s="36"/>
    </row>
    <row r="64" spans="2:12" s="34" customFormat="1" ht="16.2" customHeight="1" x14ac:dyDescent="0.2">
      <c r="B64" s="346" t="s">
        <v>194</v>
      </c>
      <c r="C64" s="425" t="s">
        <v>233</v>
      </c>
      <c r="D64" s="504">
        <v>1791.3399999999997</v>
      </c>
      <c r="E64" s="504">
        <v>1791.3399999999997</v>
      </c>
      <c r="F64" s="426">
        <v>100</v>
      </c>
      <c r="G64" s="348">
        <v>10</v>
      </c>
      <c r="H64" s="521">
        <v>127</v>
      </c>
      <c r="K64" s="35"/>
      <c r="L64" s="36"/>
    </row>
    <row r="65" spans="2:12" s="34" customFormat="1" ht="16.2" customHeight="1" x14ac:dyDescent="0.2">
      <c r="B65" s="346" t="s">
        <v>195</v>
      </c>
      <c r="C65" s="418" t="s">
        <v>1123</v>
      </c>
      <c r="D65" s="498">
        <v>2286.4699999999998</v>
      </c>
      <c r="E65" s="499">
        <v>2286.4699999999998</v>
      </c>
      <c r="F65" s="421">
        <v>100</v>
      </c>
      <c r="G65" s="420">
        <v>1</v>
      </c>
      <c r="H65" s="518" t="s">
        <v>61</v>
      </c>
      <c r="K65" s="35"/>
      <c r="L65" s="36"/>
    </row>
    <row r="66" spans="2:12" s="34" customFormat="1" ht="16.2" customHeight="1" x14ac:dyDescent="0.2">
      <c r="B66" s="346" t="s">
        <v>196</v>
      </c>
      <c r="C66" s="425" t="s">
        <v>235</v>
      </c>
      <c r="D66" s="504">
        <v>2457.36</v>
      </c>
      <c r="E66" s="504">
        <v>2457.36</v>
      </c>
      <c r="F66" s="426">
        <v>100</v>
      </c>
      <c r="G66" s="348">
        <v>7</v>
      </c>
      <c r="H66" s="521">
        <v>119</v>
      </c>
      <c r="K66" s="35"/>
      <c r="L66" s="36"/>
    </row>
    <row r="67" spans="2:12" s="34" customFormat="1" ht="16.2" customHeight="1" x14ac:dyDescent="0.2">
      <c r="B67" s="346" t="s">
        <v>197</v>
      </c>
      <c r="C67" s="418" t="s">
        <v>1124</v>
      </c>
      <c r="D67" s="498">
        <v>6217.85</v>
      </c>
      <c r="E67" s="499">
        <v>6217.85</v>
      </c>
      <c r="F67" s="421">
        <v>100</v>
      </c>
      <c r="G67" s="420">
        <v>1</v>
      </c>
      <c r="H67" s="518" t="s">
        <v>61</v>
      </c>
      <c r="K67" s="35"/>
      <c r="L67" s="36"/>
    </row>
    <row r="68" spans="2:12" s="34" customFormat="1" ht="16.2" customHeight="1" x14ac:dyDescent="0.2">
      <c r="B68" s="346" t="s">
        <v>198</v>
      </c>
      <c r="C68" s="425" t="s">
        <v>237</v>
      </c>
      <c r="D68" s="504">
        <v>3381.19</v>
      </c>
      <c r="E68" s="504">
        <v>3381.19</v>
      </c>
      <c r="F68" s="426">
        <v>100</v>
      </c>
      <c r="G68" s="348">
        <v>1</v>
      </c>
      <c r="H68" s="521" t="s">
        <v>61</v>
      </c>
      <c r="K68" s="35"/>
      <c r="L68" s="36"/>
    </row>
    <row r="69" spans="2:12" s="34" customFormat="1" ht="16.2" customHeight="1" x14ac:dyDescent="0.2">
      <c r="B69" s="346" t="s">
        <v>199</v>
      </c>
      <c r="C69" s="418" t="s">
        <v>1127</v>
      </c>
      <c r="D69" s="498">
        <v>4183.63</v>
      </c>
      <c r="E69" s="499">
        <v>4183.63</v>
      </c>
      <c r="F69" s="421">
        <v>100</v>
      </c>
      <c r="G69" s="420">
        <v>1</v>
      </c>
      <c r="H69" s="518" t="s">
        <v>61</v>
      </c>
      <c r="K69" s="35"/>
      <c r="L69" s="36"/>
    </row>
    <row r="70" spans="2:12" s="34" customFormat="1" ht="16.2" customHeight="1" x14ac:dyDescent="0.2">
      <c r="B70" s="346" t="s">
        <v>200</v>
      </c>
      <c r="C70" s="425" t="s">
        <v>239</v>
      </c>
      <c r="D70" s="504">
        <v>1421.31</v>
      </c>
      <c r="E70" s="504">
        <v>1421.31</v>
      </c>
      <c r="F70" s="426">
        <v>100</v>
      </c>
      <c r="G70" s="348">
        <v>1</v>
      </c>
      <c r="H70" s="521" t="s">
        <v>61</v>
      </c>
      <c r="K70" s="35"/>
      <c r="L70" s="36"/>
    </row>
    <row r="71" spans="2:12" s="34" customFormat="1" ht="16.2" customHeight="1" x14ac:dyDescent="0.2">
      <c r="B71" s="346" t="s">
        <v>201</v>
      </c>
      <c r="C71" s="418" t="s">
        <v>1129</v>
      </c>
      <c r="D71" s="498">
        <v>1725.61</v>
      </c>
      <c r="E71" s="499">
        <v>1725.61</v>
      </c>
      <c r="F71" s="421">
        <v>100</v>
      </c>
      <c r="G71" s="420">
        <v>1</v>
      </c>
      <c r="H71" s="518" t="s">
        <v>61</v>
      </c>
      <c r="K71" s="35"/>
      <c r="L71" s="36"/>
    </row>
    <row r="72" spans="2:12" s="34" customFormat="1" ht="16.2" customHeight="1" x14ac:dyDescent="0.2">
      <c r="B72" s="346" t="s">
        <v>202</v>
      </c>
      <c r="C72" s="425" t="s">
        <v>241</v>
      </c>
      <c r="D72" s="504">
        <v>3057.02</v>
      </c>
      <c r="E72" s="504">
        <v>3057.02</v>
      </c>
      <c r="F72" s="426">
        <v>100</v>
      </c>
      <c r="G72" s="348">
        <v>1</v>
      </c>
      <c r="H72" s="521" t="s">
        <v>61</v>
      </c>
      <c r="K72" s="35"/>
      <c r="L72" s="36"/>
    </row>
    <row r="73" spans="2:12" s="34" customFormat="1" ht="16.2" customHeight="1" x14ac:dyDescent="0.2">
      <c r="B73" s="346" t="s">
        <v>203</v>
      </c>
      <c r="C73" s="418" t="s">
        <v>1131</v>
      </c>
      <c r="D73" s="498">
        <v>1923.64</v>
      </c>
      <c r="E73" s="499">
        <v>1923.64</v>
      </c>
      <c r="F73" s="421">
        <v>100</v>
      </c>
      <c r="G73" s="420">
        <v>1</v>
      </c>
      <c r="H73" s="518" t="s">
        <v>61</v>
      </c>
      <c r="K73" s="35"/>
      <c r="L73" s="36"/>
    </row>
    <row r="74" spans="2:12" s="34" customFormat="1" ht="16.2" customHeight="1" x14ac:dyDescent="0.2">
      <c r="B74" s="346" t="s">
        <v>204</v>
      </c>
      <c r="C74" s="425" t="s">
        <v>243</v>
      </c>
      <c r="D74" s="504">
        <v>1930.05</v>
      </c>
      <c r="E74" s="504">
        <v>1930.05</v>
      </c>
      <c r="F74" s="426">
        <v>100</v>
      </c>
      <c r="G74" s="348">
        <v>1</v>
      </c>
      <c r="H74" s="521" t="s">
        <v>61</v>
      </c>
      <c r="K74" s="35"/>
      <c r="L74" s="36"/>
    </row>
    <row r="75" spans="2:12" s="34" customFormat="1" ht="16.2" customHeight="1" x14ac:dyDescent="0.2">
      <c r="B75" s="346" t="s">
        <v>205</v>
      </c>
      <c r="C75" s="418" t="s">
        <v>1132</v>
      </c>
      <c r="D75" s="498">
        <v>4105</v>
      </c>
      <c r="E75" s="499">
        <v>4105</v>
      </c>
      <c r="F75" s="421">
        <v>100</v>
      </c>
      <c r="G75" s="420">
        <v>1</v>
      </c>
      <c r="H75" s="518" t="s">
        <v>61</v>
      </c>
      <c r="K75" s="35"/>
      <c r="L75" s="36"/>
    </row>
    <row r="76" spans="2:12" s="34" customFormat="1" ht="16.2" customHeight="1" x14ac:dyDescent="0.2">
      <c r="B76" s="346" t="s">
        <v>206</v>
      </c>
      <c r="C76" s="425" t="s">
        <v>245</v>
      </c>
      <c r="D76" s="504">
        <v>1305.78</v>
      </c>
      <c r="E76" s="504">
        <v>1305.78</v>
      </c>
      <c r="F76" s="426">
        <v>100</v>
      </c>
      <c r="G76" s="348">
        <v>1</v>
      </c>
      <c r="H76" s="521" t="s">
        <v>61</v>
      </c>
      <c r="K76" s="35"/>
      <c r="L76" s="36"/>
    </row>
    <row r="77" spans="2:12" s="34" customFormat="1" ht="16.2" customHeight="1" x14ac:dyDescent="0.2">
      <c r="B77" s="346" t="s">
        <v>207</v>
      </c>
      <c r="C77" s="418" t="s">
        <v>1133</v>
      </c>
      <c r="D77" s="498">
        <v>1831</v>
      </c>
      <c r="E77" s="499">
        <v>1831</v>
      </c>
      <c r="F77" s="421">
        <v>100</v>
      </c>
      <c r="G77" s="420">
        <v>1</v>
      </c>
      <c r="H77" s="518" t="s">
        <v>61</v>
      </c>
      <c r="K77" s="35"/>
      <c r="L77" s="36"/>
    </row>
    <row r="78" spans="2:12" s="34" customFormat="1" ht="16.2" customHeight="1" x14ac:dyDescent="0.2">
      <c r="B78" s="346" t="s">
        <v>208</v>
      </c>
      <c r="C78" s="425" t="s">
        <v>247</v>
      </c>
      <c r="D78" s="504">
        <v>989.77</v>
      </c>
      <c r="E78" s="504">
        <v>989.77</v>
      </c>
      <c r="F78" s="426">
        <v>100</v>
      </c>
      <c r="G78" s="348">
        <v>1</v>
      </c>
      <c r="H78" s="521" t="s">
        <v>61</v>
      </c>
      <c r="K78" s="35"/>
      <c r="L78" s="36"/>
    </row>
    <row r="79" spans="2:12" s="34" customFormat="1" ht="16.2" customHeight="1" x14ac:dyDescent="0.2">
      <c r="B79" s="346" t="s">
        <v>209</v>
      </c>
      <c r="C79" s="418" t="s">
        <v>1134</v>
      </c>
      <c r="D79" s="498">
        <v>2783.79</v>
      </c>
      <c r="E79" s="499">
        <v>2783.79</v>
      </c>
      <c r="F79" s="421">
        <v>100</v>
      </c>
      <c r="G79" s="420">
        <v>1</v>
      </c>
      <c r="H79" s="518" t="s">
        <v>61</v>
      </c>
      <c r="K79" s="35"/>
      <c r="L79" s="36"/>
    </row>
    <row r="80" spans="2:12" s="34" customFormat="1" ht="16.2" customHeight="1" x14ac:dyDescent="0.2">
      <c r="B80" s="346" t="s">
        <v>210</v>
      </c>
      <c r="C80" s="425" t="s">
        <v>249</v>
      </c>
      <c r="D80" s="504">
        <v>1646.97</v>
      </c>
      <c r="E80" s="504">
        <v>1646.97</v>
      </c>
      <c r="F80" s="426">
        <v>100</v>
      </c>
      <c r="G80" s="348">
        <v>1</v>
      </c>
      <c r="H80" s="521" t="s">
        <v>61</v>
      </c>
      <c r="K80" s="35"/>
      <c r="L80" s="36"/>
    </row>
    <row r="81" spans="2:12" s="34" customFormat="1" ht="16.2" customHeight="1" x14ac:dyDescent="0.2">
      <c r="B81" s="346" t="s">
        <v>211</v>
      </c>
      <c r="C81" s="418" t="s">
        <v>1135</v>
      </c>
      <c r="D81" s="498">
        <v>2462.4</v>
      </c>
      <c r="E81" s="499">
        <v>2462.4</v>
      </c>
      <c r="F81" s="421">
        <v>100</v>
      </c>
      <c r="G81" s="420">
        <v>1</v>
      </c>
      <c r="H81" s="518" t="s">
        <v>61</v>
      </c>
      <c r="K81" s="35"/>
      <c r="L81" s="36"/>
    </row>
    <row r="82" spans="2:12" s="34" customFormat="1" ht="16.2" customHeight="1" x14ac:dyDescent="0.2">
      <c r="B82" s="346" t="s">
        <v>212</v>
      </c>
      <c r="C82" s="425" t="s">
        <v>251</v>
      </c>
      <c r="D82" s="504">
        <v>892.56</v>
      </c>
      <c r="E82" s="504">
        <v>892.56</v>
      </c>
      <c r="F82" s="426">
        <v>100</v>
      </c>
      <c r="G82" s="348">
        <v>1</v>
      </c>
      <c r="H82" s="521" t="s">
        <v>61</v>
      </c>
      <c r="K82" s="35"/>
      <c r="L82" s="36"/>
    </row>
    <row r="83" spans="2:12" s="34" customFormat="1" ht="16.2" customHeight="1" x14ac:dyDescent="0.2">
      <c r="B83" s="346" t="s">
        <v>213</v>
      </c>
      <c r="C83" s="418" t="s">
        <v>1136</v>
      </c>
      <c r="D83" s="498">
        <v>1793</v>
      </c>
      <c r="E83" s="499">
        <v>1793</v>
      </c>
      <c r="F83" s="421">
        <v>100</v>
      </c>
      <c r="G83" s="420">
        <v>1</v>
      </c>
      <c r="H83" s="518" t="s">
        <v>61</v>
      </c>
      <c r="K83" s="35"/>
      <c r="L83" s="36"/>
    </row>
    <row r="84" spans="2:12" s="34" customFormat="1" ht="16.2" customHeight="1" x14ac:dyDescent="0.2">
      <c r="B84" s="346" t="s">
        <v>214</v>
      </c>
      <c r="C84" s="425" t="s">
        <v>253</v>
      </c>
      <c r="D84" s="504">
        <v>2042.08</v>
      </c>
      <c r="E84" s="504">
        <v>2042.08</v>
      </c>
      <c r="F84" s="426">
        <v>100</v>
      </c>
      <c r="G84" s="348">
        <v>1</v>
      </c>
      <c r="H84" s="521" t="s">
        <v>61</v>
      </c>
      <c r="K84" s="35"/>
      <c r="L84" s="36"/>
    </row>
    <row r="85" spans="2:12" s="34" customFormat="1" ht="16.2" customHeight="1" x14ac:dyDescent="0.2">
      <c r="B85" s="346" t="s">
        <v>215</v>
      </c>
      <c r="C85" s="418" t="s">
        <v>1137</v>
      </c>
      <c r="D85" s="498">
        <v>1277.06</v>
      </c>
      <c r="E85" s="499">
        <v>1277.06</v>
      </c>
      <c r="F85" s="421">
        <v>100</v>
      </c>
      <c r="G85" s="420">
        <v>10</v>
      </c>
      <c r="H85" s="518">
        <v>93</v>
      </c>
      <c r="K85" s="35"/>
      <c r="L85" s="36"/>
    </row>
    <row r="86" spans="2:12" s="34" customFormat="1" ht="16.2" customHeight="1" x14ac:dyDescent="0.2">
      <c r="B86" s="346" t="s">
        <v>216</v>
      </c>
      <c r="C86" s="425" t="s">
        <v>255</v>
      </c>
      <c r="D86" s="504">
        <v>9819.4199999999964</v>
      </c>
      <c r="E86" s="504">
        <v>9675.0999999999967</v>
      </c>
      <c r="F86" s="426">
        <v>98.5</v>
      </c>
      <c r="G86" s="348">
        <v>45</v>
      </c>
      <c r="H86" s="521">
        <v>624</v>
      </c>
      <c r="K86" s="35"/>
      <c r="L86" s="36"/>
    </row>
    <row r="87" spans="2:12" s="34" customFormat="1" ht="16.2" customHeight="1" x14ac:dyDescent="0.2">
      <c r="B87" s="346" t="s">
        <v>217</v>
      </c>
      <c r="C87" s="418" t="s">
        <v>1138</v>
      </c>
      <c r="D87" s="498">
        <v>24399.119999999999</v>
      </c>
      <c r="E87" s="499">
        <v>24399.119999999999</v>
      </c>
      <c r="F87" s="421">
        <v>100</v>
      </c>
      <c r="G87" s="420">
        <v>1</v>
      </c>
      <c r="H87" s="518" t="s">
        <v>61</v>
      </c>
      <c r="K87" s="35"/>
      <c r="L87" s="36"/>
    </row>
    <row r="88" spans="2:12" s="34" customFormat="1" ht="16.2" customHeight="1" x14ac:dyDescent="0.2">
      <c r="B88" s="346" t="s">
        <v>218</v>
      </c>
      <c r="C88" s="425" t="s">
        <v>257</v>
      </c>
      <c r="D88" s="504">
        <f>14941.54+5856.5</f>
        <v>20798.04</v>
      </c>
      <c r="E88" s="504">
        <f>14941.54+5856.5</f>
        <v>20798.04</v>
      </c>
      <c r="F88" s="426">
        <v>100</v>
      </c>
      <c r="G88" s="348">
        <v>1</v>
      </c>
      <c r="H88" s="521" t="s">
        <v>61</v>
      </c>
      <c r="K88" s="35"/>
      <c r="L88" s="36"/>
    </row>
    <row r="89" spans="2:12" s="34" customFormat="1" ht="16.2" customHeight="1" x14ac:dyDescent="0.2">
      <c r="B89" s="346" t="s">
        <v>219</v>
      </c>
      <c r="C89" s="418" t="s">
        <v>1139</v>
      </c>
      <c r="D89" s="498">
        <v>34198.01</v>
      </c>
      <c r="E89" s="499">
        <v>34198.010000000009</v>
      </c>
      <c r="F89" s="421">
        <v>100</v>
      </c>
      <c r="G89" s="420">
        <v>1</v>
      </c>
      <c r="H89" s="518" t="s">
        <v>61</v>
      </c>
      <c r="K89" s="35"/>
      <c r="L89" s="36"/>
    </row>
    <row r="90" spans="2:12" s="34" customFormat="1" ht="16.2" customHeight="1" x14ac:dyDescent="0.2">
      <c r="B90" s="346" t="s">
        <v>220</v>
      </c>
      <c r="C90" s="425" t="s">
        <v>259</v>
      </c>
      <c r="D90" s="504">
        <v>11714.36</v>
      </c>
      <c r="E90" s="504">
        <v>11714.36</v>
      </c>
      <c r="F90" s="426">
        <v>100</v>
      </c>
      <c r="G90" s="348">
        <v>1</v>
      </c>
      <c r="H90" s="521" t="s">
        <v>61</v>
      </c>
      <c r="K90" s="35"/>
      <c r="L90" s="36"/>
    </row>
    <row r="91" spans="2:12" s="34" customFormat="1" ht="16.2" customHeight="1" x14ac:dyDescent="0.2">
      <c r="B91" s="346" t="s">
        <v>221</v>
      </c>
      <c r="C91" s="418" t="s">
        <v>1140</v>
      </c>
      <c r="D91" s="498">
        <v>4627.3500000000004</v>
      </c>
      <c r="E91" s="499">
        <v>4271.58</v>
      </c>
      <c r="F91" s="421">
        <v>92.300000000000011</v>
      </c>
      <c r="G91" s="420">
        <v>6</v>
      </c>
      <c r="H91" s="518">
        <v>294</v>
      </c>
      <c r="K91" s="35"/>
      <c r="L91" s="36"/>
    </row>
    <row r="92" spans="2:12" s="34" customFormat="1" ht="16.2" customHeight="1" thickBot="1" x14ac:dyDescent="0.25">
      <c r="B92" s="428" t="s">
        <v>222</v>
      </c>
      <c r="C92" s="429" t="s">
        <v>261</v>
      </c>
      <c r="D92" s="505">
        <v>4030.37</v>
      </c>
      <c r="E92" s="505">
        <v>3937.22</v>
      </c>
      <c r="F92" s="430">
        <v>97.7</v>
      </c>
      <c r="G92" s="350">
        <v>17</v>
      </c>
      <c r="H92" s="522">
        <v>252</v>
      </c>
      <c r="K92" s="35"/>
      <c r="L92" s="36"/>
    </row>
    <row r="93" spans="2:12" s="34" customFormat="1" ht="16.2" customHeight="1" thickTop="1" x14ac:dyDescent="0.2">
      <c r="B93" s="352" t="s">
        <v>263</v>
      </c>
      <c r="C93" s="418" t="s">
        <v>1141</v>
      </c>
      <c r="D93" s="498">
        <v>70045.850000000006</v>
      </c>
      <c r="E93" s="499">
        <v>70045.850000000006</v>
      </c>
      <c r="F93" s="421">
        <v>100</v>
      </c>
      <c r="G93" s="420">
        <v>2</v>
      </c>
      <c r="H93" s="518" t="s">
        <v>61</v>
      </c>
      <c r="K93" s="35"/>
      <c r="L93" s="36"/>
    </row>
    <row r="94" spans="2:12" s="34" customFormat="1" ht="16.2" customHeight="1" x14ac:dyDescent="0.2">
      <c r="B94" s="352" t="s">
        <v>264</v>
      </c>
      <c r="C94" s="425" t="s">
        <v>283</v>
      </c>
      <c r="D94" s="504">
        <v>52794.55</v>
      </c>
      <c r="E94" s="504">
        <v>52794.55</v>
      </c>
      <c r="F94" s="426">
        <v>100</v>
      </c>
      <c r="G94" s="348">
        <v>2</v>
      </c>
      <c r="H94" s="521" t="s">
        <v>61</v>
      </c>
      <c r="K94" s="35"/>
      <c r="L94" s="36"/>
    </row>
    <row r="95" spans="2:12" s="34" customFormat="1" ht="16.2" customHeight="1" x14ac:dyDescent="0.2">
      <c r="B95" s="352" t="s">
        <v>265</v>
      </c>
      <c r="C95" s="418" t="s">
        <v>1145</v>
      </c>
      <c r="D95" s="498">
        <v>71645.490000000005</v>
      </c>
      <c r="E95" s="499">
        <v>71645.490000000005</v>
      </c>
      <c r="F95" s="421">
        <v>100</v>
      </c>
      <c r="G95" s="420">
        <v>2</v>
      </c>
      <c r="H95" s="518" t="s">
        <v>61</v>
      </c>
      <c r="K95" s="35"/>
      <c r="L95" s="36"/>
    </row>
    <row r="96" spans="2:12" s="34" customFormat="1" ht="16.2" customHeight="1" x14ac:dyDescent="0.2">
      <c r="B96" s="352" t="s">
        <v>266</v>
      </c>
      <c r="C96" s="425" t="s">
        <v>285</v>
      </c>
      <c r="D96" s="504">
        <v>47995.23</v>
      </c>
      <c r="E96" s="504">
        <v>47995.23</v>
      </c>
      <c r="F96" s="426">
        <v>100</v>
      </c>
      <c r="G96" s="348">
        <v>2</v>
      </c>
      <c r="H96" s="521" t="s">
        <v>61</v>
      </c>
      <c r="K96" s="35"/>
      <c r="L96" s="36"/>
    </row>
    <row r="97" spans="2:12" s="34" customFormat="1" ht="16.2" customHeight="1" x14ac:dyDescent="0.2">
      <c r="B97" s="352" t="s">
        <v>267</v>
      </c>
      <c r="C97" s="418" t="s">
        <v>1149</v>
      </c>
      <c r="D97" s="498">
        <v>50450</v>
      </c>
      <c r="E97" s="499">
        <v>50450</v>
      </c>
      <c r="F97" s="421">
        <v>100</v>
      </c>
      <c r="G97" s="420">
        <v>1</v>
      </c>
      <c r="H97" s="518" t="s">
        <v>61</v>
      </c>
      <c r="K97" s="35"/>
      <c r="L97" s="36"/>
    </row>
    <row r="98" spans="2:12" s="34" customFormat="1" ht="16.2" customHeight="1" x14ac:dyDescent="0.2">
      <c r="B98" s="352" t="s">
        <v>268</v>
      </c>
      <c r="C98" s="425" t="s">
        <v>287</v>
      </c>
      <c r="D98" s="504">
        <v>57448.03</v>
      </c>
      <c r="E98" s="504">
        <v>57448.03</v>
      </c>
      <c r="F98" s="426">
        <v>100</v>
      </c>
      <c r="G98" s="348">
        <v>1</v>
      </c>
      <c r="H98" s="521" t="s">
        <v>61</v>
      </c>
      <c r="K98" s="35"/>
      <c r="L98" s="36"/>
    </row>
    <row r="99" spans="2:12" s="34" customFormat="1" ht="16.2" customHeight="1" x14ac:dyDescent="0.2">
      <c r="B99" s="352" t="s">
        <v>269</v>
      </c>
      <c r="C99" s="418" t="s">
        <v>1152</v>
      </c>
      <c r="D99" s="498">
        <v>34837.65</v>
      </c>
      <c r="E99" s="499">
        <v>34837.65</v>
      </c>
      <c r="F99" s="421">
        <v>100</v>
      </c>
      <c r="G99" s="420">
        <v>6</v>
      </c>
      <c r="H99" s="518">
        <v>221</v>
      </c>
      <c r="K99" s="35"/>
      <c r="L99" s="36"/>
    </row>
    <row r="100" spans="2:12" s="34" customFormat="1" ht="16.2" customHeight="1" x14ac:dyDescent="0.2">
      <c r="B100" s="352" t="s">
        <v>270</v>
      </c>
      <c r="C100" s="425" t="s">
        <v>289</v>
      </c>
      <c r="D100" s="504">
        <v>29630.48</v>
      </c>
      <c r="E100" s="504">
        <v>29630.48</v>
      </c>
      <c r="F100" s="426">
        <v>100</v>
      </c>
      <c r="G100" s="348">
        <v>1</v>
      </c>
      <c r="H100" s="521" t="s">
        <v>61</v>
      </c>
      <c r="K100" s="35"/>
      <c r="L100" s="36"/>
    </row>
    <row r="101" spans="2:12" s="34" customFormat="1" ht="16.2" customHeight="1" x14ac:dyDescent="0.2">
      <c r="B101" s="352" t="s">
        <v>271</v>
      </c>
      <c r="C101" s="418" t="s">
        <v>1155</v>
      </c>
      <c r="D101" s="498">
        <v>30328.41</v>
      </c>
      <c r="E101" s="499">
        <v>30328.41</v>
      </c>
      <c r="F101" s="421">
        <v>100</v>
      </c>
      <c r="G101" s="420">
        <v>2</v>
      </c>
      <c r="H101" s="518" t="s">
        <v>61</v>
      </c>
      <c r="K101" s="35"/>
      <c r="L101" s="36"/>
    </row>
    <row r="102" spans="2:12" s="34" customFormat="1" ht="16.2" customHeight="1" x14ac:dyDescent="0.2">
      <c r="B102" s="352" t="s">
        <v>272</v>
      </c>
      <c r="C102" s="425" t="s">
        <v>291</v>
      </c>
      <c r="D102" s="504">
        <v>24931.11</v>
      </c>
      <c r="E102" s="504">
        <v>24931.11</v>
      </c>
      <c r="F102" s="426">
        <v>100</v>
      </c>
      <c r="G102" s="348">
        <v>1</v>
      </c>
      <c r="H102" s="521" t="s">
        <v>61</v>
      </c>
      <c r="K102" s="35"/>
      <c r="L102" s="36"/>
    </row>
    <row r="103" spans="2:12" s="34" customFormat="1" ht="16.2" customHeight="1" x14ac:dyDescent="0.2">
      <c r="B103" s="352" t="s">
        <v>273</v>
      </c>
      <c r="C103" s="418" t="s">
        <v>1158</v>
      </c>
      <c r="D103" s="498">
        <v>24888.68</v>
      </c>
      <c r="E103" s="499">
        <v>24888.68</v>
      </c>
      <c r="F103" s="421">
        <v>100</v>
      </c>
      <c r="G103" s="420">
        <v>1</v>
      </c>
      <c r="H103" s="518" t="s">
        <v>61</v>
      </c>
      <c r="K103" s="35"/>
      <c r="L103" s="36"/>
    </row>
    <row r="104" spans="2:12" s="34" customFormat="1" ht="16.2" customHeight="1" x14ac:dyDescent="0.2">
      <c r="B104" s="352" t="s">
        <v>274</v>
      </c>
      <c r="C104" s="425" t="s">
        <v>293</v>
      </c>
      <c r="D104" s="504">
        <v>13648.7</v>
      </c>
      <c r="E104" s="504">
        <v>13648.7</v>
      </c>
      <c r="F104" s="426">
        <v>100</v>
      </c>
      <c r="G104" s="348">
        <v>1</v>
      </c>
      <c r="H104" s="521" t="s">
        <v>61</v>
      </c>
      <c r="K104" s="35"/>
      <c r="L104" s="36"/>
    </row>
    <row r="105" spans="2:12" s="34" customFormat="1" ht="16.2" customHeight="1" x14ac:dyDescent="0.2">
      <c r="B105" s="352" t="s">
        <v>275</v>
      </c>
      <c r="C105" s="418" t="s">
        <v>1161</v>
      </c>
      <c r="D105" s="498">
        <v>12003.57</v>
      </c>
      <c r="E105" s="499">
        <v>12003.57</v>
      </c>
      <c r="F105" s="421">
        <v>100</v>
      </c>
      <c r="G105" s="420">
        <v>1</v>
      </c>
      <c r="H105" s="518" t="s">
        <v>61</v>
      </c>
      <c r="K105" s="35"/>
      <c r="L105" s="36"/>
    </row>
    <row r="106" spans="2:12" s="34" customFormat="1" ht="16.2" customHeight="1" x14ac:dyDescent="0.2">
      <c r="B106" s="352" t="s">
        <v>276</v>
      </c>
      <c r="C106" s="425" t="s">
        <v>1299</v>
      </c>
      <c r="D106" s="504">
        <v>9825.52</v>
      </c>
      <c r="E106" s="504">
        <v>9825.52</v>
      </c>
      <c r="F106" s="426">
        <v>100</v>
      </c>
      <c r="G106" s="348">
        <v>1</v>
      </c>
      <c r="H106" s="521" t="s">
        <v>61</v>
      </c>
      <c r="K106" s="35"/>
      <c r="L106" s="36"/>
    </row>
    <row r="107" spans="2:12" s="34" customFormat="1" ht="16.2" customHeight="1" x14ac:dyDescent="0.2">
      <c r="B107" s="352" t="s">
        <v>277</v>
      </c>
      <c r="C107" s="418" t="s">
        <v>1164</v>
      </c>
      <c r="D107" s="498">
        <v>42840.91</v>
      </c>
      <c r="E107" s="499">
        <v>42840.91</v>
      </c>
      <c r="F107" s="421">
        <v>100</v>
      </c>
      <c r="G107" s="420">
        <v>1</v>
      </c>
      <c r="H107" s="518" t="s">
        <v>61</v>
      </c>
      <c r="K107" s="35"/>
      <c r="L107" s="36"/>
    </row>
    <row r="108" spans="2:12" s="34" customFormat="1" ht="16.2" customHeight="1" x14ac:dyDescent="0.2">
      <c r="B108" s="352" t="s">
        <v>278</v>
      </c>
      <c r="C108" s="425" t="s">
        <v>297</v>
      </c>
      <c r="D108" s="504">
        <v>42328</v>
      </c>
      <c r="E108" s="504">
        <v>42328</v>
      </c>
      <c r="F108" s="426">
        <v>100</v>
      </c>
      <c r="G108" s="348">
        <v>1</v>
      </c>
      <c r="H108" s="521" t="s">
        <v>61</v>
      </c>
      <c r="K108" s="35"/>
      <c r="L108" s="36"/>
    </row>
    <row r="109" spans="2:12" s="34" customFormat="1" ht="16.2" customHeight="1" x14ac:dyDescent="0.2">
      <c r="B109" s="352" t="s">
        <v>1300</v>
      </c>
      <c r="C109" s="418" t="s">
        <v>1169</v>
      </c>
      <c r="D109" s="498">
        <v>23584.720000000001</v>
      </c>
      <c r="E109" s="499">
        <v>23584.720000000001</v>
      </c>
      <c r="F109" s="421">
        <v>100</v>
      </c>
      <c r="G109" s="420">
        <v>1</v>
      </c>
      <c r="H109" s="518" t="s">
        <v>61</v>
      </c>
      <c r="K109" s="35"/>
      <c r="L109" s="36"/>
    </row>
    <row r="110" spans="2:12" s="34" customFormat="1" ht="16.2" customHeight="1" x14ac:dyDescent="0.2">
      <c r="B110" s="352" t="s">
        <v>280</v>
      </c>
      <c r="C110" s="425" t="s">
        <v>299</v>
      </c>
      <c r="D110" s="504">
        <v>9397.3799999999992</v>
      </c>
      <c r="E110" s="504">
        <v>9397.3799999999992</v>
      </c>
      <c r="F110" s="426">
        <v>100</v>
      </c>
      <c r="G110" s="348">
        <v>1</v>
      </c>
      <c r="H110" s="521" t="s">
        <v>61</v>
      </c>
      <c r="K110" s="35"/>
      <c r="L110" s="36"/>
    </row>
    <row r="111" spans="2:12" s="34" customFormat="1" ht="16.2" customHeight="1" x14ac:dyDescent="0.2">
      <c r="B111" s="352" t="s">
        <v>1301</v>
      </c>
      <c r="C111" s="418" t="s">
        <v>1173</v>
      </c>
      <c r="D111" s="498">
        <v>4592</v>
      </c>
      <c r="E111" s="499">
        <v>4592</v>
      </c>
      <c r="F111" s="421">
        <v>100</v>
      </c>
      <c r="G111" s="420">
        <v>1</v>
      </c>
      <c r="H111" s="518" t="s">
        <v>61</v>
      </c>
      <c r="K111" s="35"/>
      <c r="L111" s="36"/>
    </row>
    <row r="112" spans="2:12" s="34" customFormat="1" ht="16.2" customHeight="1" thickBot="1" x14ac:dyDescent="0.25">
      <c r="B112" s="432" t="s">
        <v>1302</v>
      </c>
      <c r="C112" s="429" t="s">
        <v>1176</v>
      </c>
      <c r="D112" s="505">
        <v>19847.63</v>
      </c>
      <c r="E112" s="505">
        <v>19847.63</v>
      </c>
      <c r="F112" s="430">
        <v>100</v>
      </c>
      <c r="G112" s="350">
        <v>1</v>
      </c>
      <c r="H112" s="522" t="s">
        <v>61</v>
      </c>
      <c r="K112" s="35"/>
      <c r="L112" s="36"/>
    </row>
    <row r="113" spans="2:12" s="34" customFormat="1" ht="16.2" customHeight="1" thickTop="1" x14ac:dyDescent="0.2">
      <c r="B113" s="433" t="s">
        <v>1303</v>
      </c>
      <c r="C113" s="418" t="s">
        <v>1178</v>
      </c>
      <c r="D113" s="498">
        <v>2950.1099999999997</v>
      </c>
      <c r="E113" s="499">
        <v>2874.63</v>
      </c>
      <c r="F113" s="421">
        <v>97.441451335712927</v>
      </c>
      <c r="G113" s="420">
        <v>1</v>
      </c>
      <c r="H113" s="518">
        <v>37.999000000000002</v>
      </c>
      <c r="K113" s="35"/>
      <c r="L113" s="36"/>
    </row>
    <row r="114" spans="2:12" s="34" customFormat="1" ht="16.2" customHeight="1" x14ac:dyDescent="0.2">
      <c r="B114" s="356" t="s">
        <v>302</v>
      </c>
      <c r="C114" s="354" t="s">
        <v>1304</v>
      </c>
      <c r="D114" s="506">
        <v>1151.3399999999999</v>
      </c>
      <c r="E114" s="506">
        <v>1127.51</v>
      </c>
      <c r="F114" s="434">
        <v>97.930237809856351</v>
      </c>
      <c r="G114" s="353">
        <v>1</v>
      </c>
      <c r="H114" s="523">
        <v>6.9020000000000001</v>
      </c>
      <c r="K114" s="35"/>
      <c r="L114" s="36"/>
    </row>
    <row r="115" spans="2:12" s="34" customFormat="1" ht="16.2" customHeight="1" x14ac:dyDescent="0.2">
      <c r="B115" s="356" t="s">
        <v>303</v>
      </c>
      <c r="C115" s="418" t="s">
        <v>1180</v>
      </c>
      <c r="D115" s="498">
        <v>958.98</v>
      </c>
      <c r="E115" s="499">
        <v>913.08</v>
      </c>
      <c r="F115" s="421">
        <v>95.213664518550971</v>
      </c>
      <c r="G115" s="420">
        <v>1</v>
      </c>
      <c r="H115" s="518">
        <v>4.3600000000000003</v>
      </c>
      <c r="K115" s="35"/>
      <c r="L115" s="36"/>
    </row>
    <row r="116" spans="2:12" s="34" customFormat="1" ht="16.2" customHeight="1" x14ac:dyDescent="0.2">
      <c r="B116" s="356" t="s">
        <v>304</v>
      </c>
      <c r="C116" s="354" t="s">
        <v>1305</v>
      </c>
      <c r="D116" s="506">
        <v>638.70000000000005</v>
      </c>
      <c r="E116" s="506">
        <v>638.70000000000005</v>
      </c>
      <c r="F116" s="434">
        <v>100</v>
      </c>
      <c r="G116" s="353">
        <v>1</v>
      </c>
      <c r="H116" s="523">
        <v>5.335</v>
      </c>
      <c r="K116" s="35"/>
      <c r="L116" s="36"/>
    </row>
    <row r="117" spans="2:12" s="34" customFormat="1" ht="16.2" customHeight="1" x14ac:dyDescent="0.2">
      <c r="B117" s="356" t="s">
        <v>305</v>
      </c>
      <c r="C117" s="418" t="s">
        <v>1183</v>
      </c>
      <c r="D117" s="498">
        <v>934.39</v>
      </c>
      <c r="E117" s="499">
        <v>912.79</v>
      </c>
      <c r="F117" s="421">
        <v>97.68833142477979</v>
      </c>
      <c r="G117" s="420">
        <v>1</v>
      </c>
      <c r="H117" s="518">
        <v>5.96</v>
      </c>
      <c r="K117" s="35"/>
      <c r="L117" s="36"/>
    </row>
    <row r="118" spans="2:12" s="34" customFormat="1" ht="16.2" customHeight="1" x14ac:dyDescent="0.2">
      <c r="B118" s="356" t="s">
        <v>306</v>
      </c>
      <c r="C118" s="354" t="s">
        <v>454</v>
      </c>
      <c r="D118" s="506">
        <v>855.23</v>
      </c>
      <c r="E118" s="506">
        <v>788.91</v>
      </c>
      <c r="F118" s="434">
        <v>92.245360897068622</v>
      </c>
      <c r="G118" s="353">
        <v>1</v>
      </c>
      <c r="H118" s="523">
        <v>6.0039999999999996</v>
      </c>
      <c r="K118" s="35"/>
      <c r="L118" s="36"/>
    </row>
    <row r="119" spans="2:12" s="34" customFormat="1" ht="16.2" customHeight="1" x14ac:dyDescent="0.2">
      <c r="B119" s="356" t="s">
        <v>307</v>
      </c>
      <c r="C119" s="418" t="s">
        <v>1186</v>
      </c>
      <c r="D119" s="498">
        <v>3055.21</v>
      </c>
      <c r="E119" s="499">
        <v>3005.62</v>
      </c>
      <c r="F119" s="421">
        <v>98.376870984318586</v>
      </c>
      <c r="G119" s="420">
        <v>1</v>
      </c>
      <c r="H119" s="518">
        <v>15.647</v>
      </c>
      <c r="K119" s="35"/>
      <c r="L119" s="36"/>
    </row>
    <row r="120" spans="2:12" s="34" customFormat="1" ht="16.2" customHeight="1" x14ac:dyDescent="0.2">
      <c r="B120" s="356" t="s">
        <v>308</v>
      </c>
      <c r="C120" s="354" t="s">
        <v>456</v>
      </c>
      <c r="D120" s="506">
        <v>1793.43</v>
      </c>
      <c r="E120" s="506">
        <v>1793.43</v>
      </c>
      <c r="F120" s="434">
        <v>100</v>
      </c>
      <c r="G120" s="353">
        <v>1</v>
      </c>
      <c r="H120" s="523">
        <v>3.0870000000000002</v>
      </c>
      <c r="K120" s="35"/>
      <c r="L120" s="36"/>
    </row>
    <row r="121" spans="2:12" s="34" customFormat="1" ht="16.2" customHeight="1" x14ac:dyDescent="0.2">
      <c r="B121" s="356" t="s">
        <v>309</v>
      </c>
      <c r="C121" s="418" t="s">
        <v>1189</v>
      </c>
      <c r="D121" s="498">
        <v>1450.91</v>
      </c>
      <c r="E121" s="499">
        <v>1409.84</v>
      </c>
      <c r="F121" s="421">
        <v>97.169362675837917</v>
      </c>
      <c r="G121" s="420">
        <v>1</v>
      </c>
      <c r="H121" s="518">
        <v>7.1619999999999999</v>
      </c>
      <c r="K121" s="35"/>
      <c r="L121" s="36"/>
    </row>
    <row r="122" spans="2:12" s="34" customFormat="1" ht="16.2" customHeight="1" x14ac:dyDescent="0.2">
      <c r="B122" s="356" t="s">
        <v>310</v>
      </c>
      <c r="C122" s="354" t="s">
        <v>1313</v>
      </c>
      <c r="D122" s="506">
        <v>1102.2</v>
      </c>
      <c r="E122" s="506">
        <v>1081.76</v>
      </c>
      <c r="F122" s="434">
        <v>98.145527127563042</v>
      </c>
      <c r="G122" s="353">
        <v>1</v>
      </c>
      <c r="H122" s="523">
        <v>9.0702879999999997</v>
      </c>
      <c r="K122" s="35"/>
      <c r="L122" s="36"/>
    </row>
    <row r="123" spans="2:12" s="34" customFormat="1" ht="16.2" customHeight="1" x14ac:dyDescent="0.2">
      <c r="B123" s="356" t="s">
        <v>311</v>
      </c>
      <c r="C123" s="418" t="s">
        <v>1314</v>
      </c>
      <c r="D123" s="498">
        <v>1277.82</v>
      </c>
      <c r="E123" s="499">
        <v>1251.5899999999999</v>
      </c>
      <c r="F123" s="421">
        <v>97.947285220140543</v>
      </c>
      <c r="G123" s="420">
        <v>1</v>
      </c>
      <c r="H123" s="518">
        <v>6.9329999999999998</v>
      </c>
      <c r="K123" s="35"/>
      <c r="L123" s="36"/>
    </row>
    <row r="124" spans="2:12" s="34" customFormat="1" ht="16.2" customHeight="1" x14ac:dyDescent="0.2">
      <c r="B124" s="356" t="s">
        <v>312</v>
      </c>
      <c r="C124" s="354" t="s">
        <v>1315</v>
      </c>
      <c r="D124" s="506">
        <v>1541.64</v>
      </c>
      <c r="E124" s="506">
        <v>1434.36</v>
      </c>
      <c r="F124" s="434">
        <v>93.041176928465774</v>
      </c>
      <c r="G124" s="353">
        <v>1</v>
      </c>
      <c r="H124" s="523">
        <v>7.5110000000000001</v>
      </c>
      <c r="K124" s="35"/>
      <c r="L124" s="36"/>
    </row>
    <row r="125" spans="2:12" s="34" customFormat="1" ht="16.2" customHeight="1" x14ac:dyDescent="0.2">
      <c r="B125" s="356" t="s">
        <v>313</v>
      </c>
      <c r="C125" s="418" t="s">
        <v>1316</v>
      </c>
      <c r="D125" s="498">
        <v>4051.72</v>
      </c>
      <c r="E125" s="499">
        <v>3914.31</v>
      </c>
      <c r="F125" s="421">
        <v>96.608600791762512</v>
      </c>
      <c r="G125" s="420">
        <v>1</v>
      </c>
      <c r="H125" s="518">
        <v>24.586500000000001</v>
      </c>
      <c r="K125" s="35"/>
      <c r="L125" s="36"/>
    </row>
    <row r="126" spans="2:12" s="34" customFormat="1" ht="16.2" customHeight="1" x14ac:dyDescent="0.2">
      <c r="B126" s="356" t="s">
        <v>314</v>
      </c>
      <c r="C126" s="354" t="s">
        <v>1317</v>
      </c>
      <c r="D126" s="506">
        <v>752.09</v>
      </c>
      <c r="E126" s="506">
        <v>730.85</v>
      </c>
      <c r="F126" s="434">
        <v>97.175869909186403</v>
      </c>
      <c r="G126" s="353">
        <v>1</v>
      </c>
      <c r="H126" s="523">
        <v>2.976</v>
      </c>
      <c r="K126" s="35"/>
      <c r="L126" s="36"/>
    </row>
    <row r="127" spans="2:12" s="34" customFormat="1" ht="16.2" customHeight="1" x14ac:dyDescent="0.2">
      <c r="B127" s="356" t="s">
        <v>315</v>
      </c>
      <c r="C127" s="418" t="s">
        <v>1318</v>
      </c>
      <c r="D127" s="498">
        <v>1209.56</v>
      </c>
      <c r="E127" s="499">
        <v>1209.56</v>
      </c>
      <c r="F127" s="421">
        <v>100</v>
      </c>
      <c r="G127" s="420">
        <v>1</v>
      </c>
      <c r="H127" s="518">
        <v>9.8790999999999993</v>
      </c>
      <c r="K127" s="35"/>
      <c r="L127" s="36"/>
    </row>
    <row r="128" spans="2:12" s="34" customFormat="1" ht="16.2" customHeight="1" x14ac:dyDescent="0.2">
      <c r="B128" s="356" t="s">
        <v>316</v>
      </c>
      <c r="C128" s="354" t="s">
        <v>1319</v>
      </c>
      <c r="D128" s="506">
        <v>830.55</v>
      </c>
      <c r="E128" s="506">
        <v>809.99</v>
      </c>
      <c r="F128" s="434">
        <v>97.524531936668481</v>
      </c>
      <c r="G128" s="353">
        <v>1</v>
      </c>
      <c r="H128" s="523">
        <v>4.6219999999999999</v>
      </c>
      <c r="K128" s="35"/>
      <c r="L128" s="36"/>
    </row>
    <row r="129" spans="2:12" s="34" customFormat="1" ht="16.2" customHeight="1" x14ac:dyDescent="0.2">
      <c r="B129" s="356" t="s">
        <v>317</v>
      </c>
      <c r="C129" s="418" t="s">
        <v>1320</v>
      </c>
      <c r="D129" s="498">
        <v>1191.08</v>
      </c>
      <c r="E129" s="499">
        <v>1148.74</v>
      </c>
      <c r="F129" s="421">
        <v>96.44524297276422</v>
      </c>
      <c r="G129" s="420">
        <v>1</v>
      </c>
      <c r="H129" s="518">
        <v>7.6710000000000003</v>
      </c>
      <c r="K129" s="35"/>
      <c r="L129" s="36"/>
    </row>
    <row r="130" spans="2:12" s="34" customFormat="1" ht="16.2" customHeight="1" x14ac:dyDescent="0.2">
      <c r="B130" s="356" t="s">
        <v>318</v>
      </c>
      <c r="C130" s="354" t="s">
        <v>1321</v>
      </c>
      <c r="D130" s="506">
        <v>2222.0499999999993</v>
      </c>
      <c r="E130" s="506">
        <v>2222.0500000000002</v>
      </c>
      <c r="F130" s="434">
        <v>100.00000000000004</v>
      </c>
      <c r="G130" s="353">
        <v>1</v>
      </c>
      <c r="H130" s="523">
        <v>14.298287999999999</v>
      </c>
      <c r="K130" s="35"/>
      <c r="L130" s="36"/>
    </row>
    <row r="131" spans="2:12" s="34" customFormat="1" ht="16.2" customHeight="1" x14ac:dyDescent="0.2">
      <c r="B131" s="356" t="s">
        <v>319</v>
      </c>
      <c r="C131" s="418" t="s">
        <v>1322</v>
      </c>
      <c r="D131" s="498">
        <v>2685.39</v>
      </c>
      <c r="E131" s="499">
        <v>2583.15</v>
      </c>
      <c r="F131" s="421">
        <v>96.192731781975809</v>
      </c>
      <c r="G131" s="420">
        <v>1</v>
      </c>
      <c r="H131" s="518">
        <v>16.769003999999999</v>
      </c>
      <c r="K131" s="35"/>
      <c r="L131" s="36"/>
    </row>
    <row r="132" spans="2:12" s="34" customFormat="1" ht="16.2" customHeight="1" x14ac:dyDescent="0.2">
      <c r="B132" s="356" t="s">
        <v>320</v>
      </c>
      <c r="C132" s="354" t="s">
        <v>1323</v>
      </c>
      <c r="D132" s="506">
        <v>3118.12</v>
      </c>
      <c r="E132" s="506">
        <v>2968.95</v>
      </c>
      <c r="F132" s="434">
        <v>95.216027606378191</v>
      </c>
      <c r="G132" s="353">
        <v>1</v>
      </c>
      <c r="H132" s="523">
        <v>16.819500000000001</v>
      </c>
      <c r="K132" s="35"/>
      <c r="L132" s="36"/>
    </row>
    <row r="133" spans="2:12" s="34" customFormat="1" ht="16.2" customHeight="1" x14ac:dyDescent="0.2">
      <c r="B133" s="356" t="s">
        <v>321</v>
      </c>
      <c r="C133" s="418" t="s">
        <v>1324</v>
      </c>
      <c r="D133" s="498">
        <v>4872.17</v>
      </c>
      <c r="E133" s="499">
        <v>4872.17</v>
      </c>
      <c r="F133" s="421">
        <v>100</v>
      </c>
      <c r="G133" s="420">
        <v>1</v>
      </c>
      <c r="H133" s="518">
        <v>15.2</v>
      </c>
      <c r="K133" s="35"/>
      <c r="L133" s="36"/>
    </row>
    <row r="134" spans="2:12" s="34" customFormat="1" ht="16.2" customHeight="1" x14ac:dyDescent="0.2">
      <c r="B134" s="356" t="s">
        <v>322</v>
      </c>
      <c r="C134" s="354" t="s">
        <v>470</v>
      </c>
      <c r="D134" s="506">
        <v>2219.7399999999971</v>
      </c>
      <c r="E134" s="506">
        <v>2184.12</v>
      </c>
      <c r="F134" s="434">
        <v>98.395307558543024</v>
      </c>
      <c r="G134" s="353">
        <v>1</v>
      </c>
      <c r="H134" s="523">
        <v>21.430800000000001</v>
      </c>
      <c r="K134" s="35"/>
      <c r="L134" s="36"/>
    </row>
    <row r="135" spans="2:12" s="34" customFormat="1" ht="16.2" customHeight="1" x14ac:dyDescent="0.2">
      <c r="B135" s="356" t="s">
        <v>323</v>
      </c>
      <c r="C135" s="418" t="s">
        <v>1325</v>
      </c>
      <c r="D135" s="498">
        <v>1222.1300000000001</v>
      </c>
      <c r="E135" s="499">
        <v>1189.33</v>
      </c>
      <c r="F135" s="421">
        <v>97.3161611285215</v>
      </c>
      <c r="G135" s="420">
        <v>1</v>
      </c>
      <c r="H135" s="518">
        <v>6.899</v>
      </c>
      <c r="K135" s="35"/>
      <c r="L135" s="36"/>
    </row>
    <row r="136" spans="2:12" s="34" customFormat="1" ht="16.2" customHeight="1" x14ac:dyDescent="0.2">
      <c r="B136" s="356" t="s">
        <v>324</v>
      </c>
      <c r="C136" s="354" t="s">
        <v>1326</v>
      </c>
      <c r="D136" s="506">
        <v>1062.05</v>
      </c>
      <c r="E136" s="506">
        <v>974.07</v>
      </c>
      <c r="F136" s="434">
        <v>91.716020902970669</v>
      </c>
      <c r="G136" s="353">
        <v>1</v>
      </c>
      <c r="H136" s="523">
        <v>5.2949999999999999</v>
      </c>
      <c r="K136" s="35"/>
      <c r="L136" s="36"/>
    </row>
    <row r="137" spans="2:12" s="34" customFormat="1" ht="16.2" customHeight="1" x14ac:dyDescent="0.2">
      <c r="B137" s="356" t="s">
        <v>325</v>
      </c>
      <c r="C137" s="418" t="s">
        <v>1327</v>
      </c>
      <c r="D137" s="498">
        <v>1107.3599999999999</v>
      </c>
      <c r="E137" s="499">
        <v>1084.56</v>
      </c>
      <c r="F137" s="421">
        <v>97.941048981361078</v>
      </c>
      <c r="G137" s="420">
        <v>1</v>
      </c>
      <c r="H137" s="518">
        <v>7.2629999999999999</v>
      </c>
      <c r="K137" s="35"/>
      <c r="L137" s="36"/>
    </row>
    <row r="138" spans="2:12" s="34" customFormat="1" ht="16.2" customHeight="1" x14ac:dyDescent="0.2">
      <c r="B138" s="356" t="s">
        <v>326</v>
      </c>
      <c r="C138" s="354" t="s">
        <v>474</v>
      </c>
      <c r="D138" s="506">
        <v>1905.39</v>
      </c>
      <c r="E138" s="506">
        <v>1905.39</v>
      </c>
      <c r="F138" s="434">
        <v>100</v>
      </c>
      <c r="G138" s="353">
        <v>1</v>
      </c>
      <c r="H138" s="523">
        <v>9.7469999999999999</v>
      </c>
      <c r="K138" s="35"/>
      <c r="L138" s="36"/>
    </row>
    <row r="139" spans="2:12" s="34" customFormat="1" ht="16.2" customHeight="1" x14ac:dyDescent="0.2">
      <c r="B139" s="356" t="s">
        <v>328</v>
      </c>
      <c r="C139" s="418" t="s">
        <v>1328</v>
      </c>
      <c r="D139" s="498">
        <v>439.56</v>
      </c>
      <c r="E139" s="499">
        <v>439.56</v>
      </c>
      <c r="F139" s="421">
        <v>100</v>
      </c>
      <c r="G139" s="420">
        <v>1</v>
      </c>
      <c r="H139" s="518">
        <v>2.2349999999999999</v>
      </c>
      <c r="K139" s="35"/>
      <c r="L139" s="36"/>
    </row>
    <row r="140" spans="2:12" s="34" customFormat="1" ht="16.2" customHeight="1" x14ac:dyDescent="0.2">
      <c r="B140" s="356" t="s">
        <v>329</v>
      </c>
      <c r="C140" s="354" t="s">
        <v>1329</v>
      </c>
      <c r="D140" s="506">
        <v>1184.81</v>
      </c>
      <c r="E140" s="506">
        <v>1123</v>
      </c>
      <c r="F140" s="434">
        <v>94.783129784522416</v>
      </c>
      <c r="G140" s="353">
        <v>1</v>
      </c>
      <c r="H140" s="523">
        <v>6.407</v>
      </c>
      <c r="K140" s="35"/>
      <c r="L140" s="36"/>
    </row>
    <row r="141" spans="2:12" s="34" customFormat="1" ht="16.2" customHeight="1" x14ac:dyDescent="0.2">
      <c r="B141" s="356" t="s">
        <v>330</v>
      </c>
      <c r="C141" s="418" t="s">
        <v>1330</v>
      </c>
      <c r="D141" s="498">
        <v>1277.04</v>
      </c>
      <c r="E141" s="499">
        <v>1231.68</v>
      </c>
      <c r="F141" s="421">
        <v>96.448036083442972</v>
      </c>
      <c r="G141" s="420">
        <v>1</v>
      </c>
      <c r="H141" s="518">
        <v>6.6529999999999996</v>
      </c>
      <c r="K141" s="35"/>
      <c r="L141" s="36"/>
    </row>
    <row r="142" spans="2:12" s="34" customFormat="1" ht="16.2" customHeight="1" x14ac:dyDescent="0.2">
      <c r="B142" s="356" t="s">
        <v>331</v>
      </c>
      <c r="C142" s="354" t="s">
        <v>1331</v>
      </c>
      <c r="D142" s="506">
        <v>793.87</v>
      </c>
      <c r="E142" s="506">
        <v>793.87</v>
      </c>
      <c r="F142" s="434">
        <v>100</v>
      </c>
      <c r="G142" s="353">
        <v>1</v>
      </c>
      <c r="H142" s="523">
        <v>5.4470000000000001</v>
      </c>
      <c r="K142" s="35"/>
      <c r="L142" s="36"/>
    </row>
    <row r="143" spans="2:12" s="34" customFormat="1" ht="16.2" customHeight="1" x14ac:dyDescent="0.2">
      <c r="B143" s="356" t="s">
        <v>332</v>
      </c>
      <c r="C143" s="418" t="s">
        <v>1332</v>
      </c>
      <c r="D143" s="498">
        <v>2087.6999999999998</v>
      </c>
      <c r="E143" s="499">
        <v>2043.01</v>
      </c>
      <c r="F143" s="421">
        <v>97.859366767255835</v>
      </c>
      <c r="G143" s="420">
        <v>1</v>
      </c>
      <c r="H143" s="518">
        <v>16.742000000000001</v>
      </c>
      <c r="K143" s="35"/>
      <c r="L143" s="36"/>
    </row>
    <row r="144" spans="2:12" s="34" customFormat="1" ht="16.2" customHeight="1" x14ac:dyDescent="0.2">
      <c r="B144" s="356" t="s">
        <v>333</v>
      </c>
      <c r="C144" s="354" t="s">
        <v>1333</v>
      </c>
      <c r="D144" s="506">
        <v>1444.4</v>
      </c>
      <c r="E144" s="506">
        <v>1396.04</v>
      </c>
      <c r="F144" s="434">
        <v>96.651896981445574</v>
      </c>
      <c r="G144" s="353">
        <v>1</v>
      </c>
      <c r="H144" s="523">
        <v>6.6319999999999997</v>
      </c>
      <c r="K144" s="35"/>
      <c r="L144" s="36"/>
    </row>
    <row r="145" spans="2:12" s="34" customFormat="1" ht="16.2" customHeight="1" x14ac:dyDescent="0.2">
      <c r="B145" s="356" t="s">
        <v>334</v>
      </c>
      <c r="C145" s="418" t="s">
        <v>1334</v>
      </c>
      <c r="D145" s="498">
        <v>1302.42</v>
      </c>
      <c r="E145" s="499">
        <v>1169.52</v>
      </c>
      <c r="F145" s="421">
        <v>89.795918367346928</v>
      </c>
      <c r="G145" s="420">
        <v>1</v>
      </c>
      <c r="H145" s="518">
        <v>8.6869999999999994</v>
      </c>
      <c r="K145" s="35"/>
      <c r="L145" s="36"/>
    </row>
    <row r="146" spans="2:12" s="34" customFormat="1" ht="16.2" customHeight="1" x14ac:dyDescent="0.2">
      <c r="B146" s="356" t="s">
        <v>335</v>
      </c>
      <c r="C146" s="354" t="s">
        <v>1335</v>
      </c>
      <c r="D146" s="506">
        <v>1008.39</v>
      </c>
      <c r="E146" s="506">
        <v>986.39</v>
      </c>
      <c r="F146" s="434">
        <v>97.81830442586697</v>
      </c>
      <c r="G146" s="353">
        <v>1</v>
      </c>
      <c r="H146" s="523">
        <v>4.5359999999999996</v>
      </c>
      <c r="K146" s="35"/>
      <c r="L146" s="36"/>
    </row>
    <row r="147" spans="2:12" s="34" customFormat="1" ht="16.2" customHeight="1" x14ac:dyDescent="0.2">
      <c r="B147" s="356" t="s">
        <v>336</v>
      </c>
      <c r="C147" s="418" t="s">
        <v>1336</v>
      </c>
      <c r="D147" s="498">
        <v>655.27</v>
      </c>
      <c r="E147" s="499">
        <v>620.12</v>
      </c>
      <c r="F147" s="421">
        <v>94.635798983625079</v>
      </c>
      <c r="G147" s="420">
        <v>1</v>
      </c>
      <c r="H147" s="518">
        <v>2.9950000000000001</v>
      </c>
      <c r="K147" s="35"/>
      <c r="L147" s="36"/>
    </row>
    <row r="148" spans="2:12" s="34" customFormat="1" ht="16.2" customHeight="1" x14ac:dyDescent="0.2">
      <c r="B148" s="356" t="s">
        <v>337</v>
      </c>
      <c r="C148" s="354" t="s">
        <v>1337</v>
      </c>
      <c r="D148" s="506">
        <v>453.77</v>
      </c>
      <c r="E148" s="506">
        <v>435.49</v>
      </c>
      <c r="F148" s="434">
        <v>95.971527425788409</v>
      </c>
      <c r="G148" s="353">
        <v>1</v>
      </c>
      <c r="H148" s="523">
        <v>3.04</v>
      </c>
      <c r="K148" s="35"/>
      <c r="L148" s="36"/>
    </row>
    <row r="149" spans="2:12" s="34" customFormat="1" ht="16.2" customHeight="1" x14ac:dyDescent="0.2">
      <c r="B149" s="356" t="s">
        <v>338</v>
      </c>
      <c r="C149" s="418" t="s">
        <v>1338</v>
      </c>
      <c r="D149" s="498">
        <v>2955.74</v>
      </c>
      <c r="E149" s="499">
        <v>2841.49</v>
      </c>
      <c r="F149" s="421">
        <v>96.13463971797249</v>
      </c>
      <c r="G149" s="420">
        <v>1</v>
      </c>
      <c r="H149" s="518">
        <v>15.884</v>
      </c>
      <c r="K149" s="35"/>
      <c r="L149" s="36"/>
    </row>
    <row r="150" spans="2:12" s="34" customFormat="1" ht="16.2" customHeight="1" x14ac:dyDescent="0.2">
      <c r="B150" s="356" t="s">
        <v>339</v>
      </c>
      <c r="C150" s="354" t="s">
        <v>1339</v>
      </c>
      <c r="D150" s="506">
        <v>1464.14</v>
      </c>
      <c r="E150" s="506">
        <v>1430.78</v>
      </c>
      <c r="F150" s="434">
        <v>97.721529361946253</v>
      </c>
      <c r="G150" s="353">
        <v>1</v>
      </c>
      <c r="H150" s="523">
        <v>11.944000000000001</v>
      </c>
      <c r="K150" s="35"/>
      <c r="L150" s="36"/>
    </row>
    <row r="151" spans="2:12" s="34" customFormat="1" ht="16.2" customHeight="1" x14ac:dyDescent="0.2">
      <c r="B151" s="356" t="s">
        <v>340</v>
      </c>
      <c r="C151" s="418" t="s">
        <v>1210</v>
      </c>
      <c r="D151" s="498">
        <v>1109.8699999999999</v>
      </c>
      <c r="E151" s="499">
        <v>1061.99</v>
      </c>
      <c r="F151" s="421">
        <v>95.685981241046264</v>
      </c>
      <c r="G151" s="420">
        <v>1</v>
      </c>
      <c r="H151" s="518">
        <v>10.819000000000001</v>
      </c>
      <c r="K151" s="35"/>
      <c r="L151" s="36"/>
    </row>
    <row r="152" spans="2:12" s="34" customFormat="1" ht="16.2" customHeight="1" x14ac:dyDescent="0.2">
      <c r="B152" s="356" t="s">
        <v>341</v>
      </c>
      <c r="C152" s="354" t="s">
        <v>1340</v>
      </c>
      <c r="D152" s="506">
        <v>2393.4499999999998</v>
      </c>
      <c r="E152" s="506">
        <v>2247.3000000000002</v>
      </c>
      <c r="F152" s="434">
        <v>93.893751697340676</v>
      </c>
      <c r="G152" s="353">
        <v>1</v>
      </c>
      <c r="H152" s="523">
        <v>36.420872000000003</v>
      </c>
      <c r="K152" s="35"/>
      <c r="L152" s="36"/>
    </row>
    <row r="153" spans="2:12" s="34" customFormat="1" ht="16.2" customHeight="1" x14ac:dyDescent="0.2">
      <c r="B153" s="356" t="s">
        <v>342</v>
      </c>
      <c r="C153" s="418" t="s">
        <v>1341</v>
      </c>
      <c r="D153" s="498">
        <v>4524</v>
      </c>
      <c r="E153" s="499">
        <v>4356.3599999999997</v>
      </c>
      <c r="F153" s="421">
        <v>96.294429708222808</v>
      </c>
      <c r="G153" s="420">
        <v>1</v>
      </c>
      <c r="H153" s="518">
        <v>20.388999999999999</v>
      </c>
      <c r="K153" s="35"/>
      <c r="L153" s="36"/>
    </row>
    <row r="154" spans="2:12" s="34" customFormat="1" ht="16.2" customHeight="1" x14ac:dyDescent="0.2">
      <c r="B154" s="356" t="s">
        <v>343</v>
      </c>
      <c r="C154" s="354" t="s">
        <v>1342</v>
      </c>
      <c r="D154" s="506">
        <v>3600.61</v>
      </c>
      <c r="E154" s="506">
        <v>3421.91</v>
      </c>
      <c r="F154" s="434">
        <v>95.036952072010024</v>
      </c>
      <c r="G154" s="353">
        <v>1</v>
      </c>
      <c r="H154" s="523">
        <v>41.36788</v>
      </c>
      <c r="K154" s="35"/>
      <c r="L154" s="36"/>
    </row>
    <row r="155" spans="2:12" s="34" customFormat="1" ht="16.2" customHeight="1" x14ac:dyDescent="0.2">
      <c r="B155" s="356" t="s">
        <v>344</v>
      </c>
      <c r="C155" s="418" t="s">
        <v>1343</v>
      </c>
      <c r="D155" s="498">
        <v>5926.17</v>
      </c>
      <c r="E155" s="499">
        <v>5741.8</v>
      </c>
      <c r="F155" s="421">
        <v>96.888884389074221</v>
      </c>
      <c r="G155" s="420">
        <v>1</v>
      </c>
      <c r="H155" s="518">
        <v>39.7455</v>
      </c>
      <c r="K155" s="35"/>
      <c r="L155" s="36"/>
    </row>
    <row r="156" spans="2:12" s="34" customFormat="1" ht="16.2" customHeight="1" x14ac:dyDescent="0.2">
      <c r="B156" s="356" t="s">
        <v>345</v>
      </c>
      <c r="C156" s="354" t="s">
        <v>1344</v>
      </c>
      <c r="D156" s="506">
        <v>2026.44</v>
      </c>
      <c r="E156" s="506">
        <v>1994.76</v>
      </c>
      <c r="F156" s="434">
        <v>98.436667258838156</v>
      </c>
      <c r="G156" s="353">
        <v>1</v>
      </c>
      <c r="H156" s="523">
        <v>10.266</v>
      </c>
      <c r="K156" s="35"/>
      <c r="L156" s="36"/>
    </row>
    <row r="157" spans="2:12" s="34" customFormat="1" ht="16.2" customHeight="1" x14ac:dyDescent="0.2">
      <c r="B157" s="356" t="s">
        <v>346</v>
      </c>
      <c r="C157" s="418" t="s">
        <v>1345</v>
      </c>
      <c r="D157" s="498">
        <v>662.58</v>
      </c>
      <c r="E157" s="499">
        <v>662.58</v>
      </c>
      <c r="F157" s="421">
        <v>100</v>
      </c>
      <c r="G157" s="420">
        <v>1</v>
      </c>
      <c r="H157" s="518">
        <v>4.1719999999999997</v>
      </c>
      <c r="K157" s="35"/>
      <c r="L157" s="36"/>
    </row>
    <row r="158" spans="2:12" s="34" customFormat="1" ht="16.2" customHeight="1" x14ac:dyDescent="0.2">
      <c r="B158" s="356" t="s">
        <v>347</v>
      </c>
      <c r="C158" s="354" t="s">
        <v>1346</v>
      </c>
      <c r="D158" s="506">
        <v>1069.82</v>
      </c>
      <c r="E158" s="506">
        <v>1069.82</v>
      </c>
      <c r="F158" s="434">
        <v>100</v>
      </c>
      <c r="G158" s="353">
        <v>1</v>
      </c>
      <c r="H158" s="523">
        <v>4.7605000000000004</v>
      </c>
      <c r="K158" s="35"/>
      <c r="L158" s="36"/>
    </row>
    <row r="159" spans="2:12" s="34" customFormat="1" ht="16.2" customHeight="1" x14ac:dyDescent="0.2">
      <c r="B159" s="356" t="s">
        <v>348</v>
      </c>
      <c r="C159" s="418" t="s">
        <v>1347</v>
      </c>
      <c r="D159" s="498">
        <v>1759.11</v>
      </c>
      <c r="E159" s="499">
        <v>1698.69</v>
      </c>
      <c r="F159" s="421">
        <v>96.565308593550157</v>
      </c>
      <c r="G159" s="420">
        <v>1</v>
      </c>
      <c r="H159" s="518">
        <v>8.9529999999999994</v>
      </c>
      <c r="K159" s="35"/>
      <c r="L159" s="36"/>
    </row>
    <row r="160" spans="2:12" s="34" customFormat="1" ht="16.2" customHeight="1" x14ac:dyDescent="0.2">
      <c r="B160" s="356" t="s">
        <v>350</v>
      </c>
      <c r="C160" s="354" t="s">
        <v>498</v>
      </c>
      <c r="D160" s="506">
        <v>1459.86</v>
      </c>
      <c r="E160" s="506">
        <v>1436.27</v>
      </c>
      <c r="F160" s="434">
        <v>98.384091625224343</v>
      </c>
      <c r="G160" s="353">
        <v>1</v>
      </c>
      <c r="H160" s="523">
        <v>6.8609999999999998</v>
      </c>
      <c r="K160" s="35"/>
      <c r="L160" s="36"/>
    </row>
    <row r="161" spans="2:12" s="34" customFormat="1" ht="16.2" customHeight="1" x14ac:dyDescent="0.2">
      <c r="B161" s="356" t="s">
        <v>351</v>
      </c>
      <c r="C161" s="418" t="s">
        <v>1348</v>
      </c>
      <c r="D161" s="498">
        <v>1162.55</v>
      </c>
      <c r="E161" s="499">
        <v>1114.55</v>
      </c>
      <c r="F161" s="421">
        <v>95.871145327082701</v>
      </c>
      <c r="G161" s="420">
        <v>1</v>
      </c>
      <c r="H161" s="518">
        <v>5.625</v>
      </c>
      <c r="K161" s="35"/>
      <c r="L161" s="36"/>
    </row>
    <row r="162" spans="2:12" s="34" customFormat="1" ht="16.2" customHeight="1" x14ac:dyDescent="0.2">
      <c r="B162" s="356" t="s">
        <v>352</v>
      </c>
      <c r="C162" s="354" t="s">
        <v>1349</v>
      </c>
      <c r="D162" s="506">
        <v>578.17999999999995</v>
      </c>
      <c r="E162" s="506">
        <v>578.17999999999995</v>
      </c>
      <c r="F162" s="434">
        <v>100</v>
      </c>
      <c r="G162" s="353">
        <v>1</v>
      </c>
      <c r="H162" s="523">
        <v>2.855</v>
      </c>
      <c r="K162" s="35"/>
      <c r="L162" s="36"/>
    </row>
    <row r="163" spans="2:12" s="34" customFormat="1" ht="16.2" customHeight="1" x14ac:dyDescent="0.2">
      <c r="B163" s="356" t="s">
        <v>353</v>
      </c>
      <c r="C163" s="418" t="s">
        <v>1350</v>
      </c>
      <c r="D163" s="498">
        <v>507.11</v>
      </c>
      <c r="E163" s="499">
        <v>488.65</v>
      </c>
      <c r="F163" s="421">
        <v>96.359764153733892</v>
      </c>
      <c r="G163" s="420">
        <v>1</v>
      </c>
      <c r="H163" s="518">
        <v>1.8720000000000001</v>
      </c>
      <c r="K163" s="35"/>
      <c r="L163" s="36"/>
    </row>
    <row r="164" spans="2:12" s="34" customFormat="1" ht="16.2" customHeight="1" x14ac:dyDescent="0.2">
      <c r="B164" s="356" t="s">
        <v>354</v>
      </c>
      <c r="C164" s="354" t="s">
        <v>502</v>
      </c>
      <c r="D164" s="506">
        <v>1053.3900000000001</v>
      </c>
      <c r="E164" s="506">
        <v>1027.45</v>
      </c>
      <c r="F164" s="434">
        <v>97.537474249803012</v>
      </c>
      <c r="G164" s="353">
        <v>1</v>
      </c>
      <c r="H164" s="523">
        <v>3.827</v>
      </c>
      <c r="K164" s="35"/>
      <c r="L164" s="36"/>
    </row>
    <row r="165" spans="2:12" s="34" customFormat="1" ht="16.2" customHeight="1" x14ac:dyDescent="0.2">
      <c r="B165" s="356" t="s">
        <v>355</v>
      </c>
      <c r="C165" s="418" t="s">
        <v>1351</v>
      </c>
      <c r="D165" s="498">
        <v>1755.52</v>
      </c>
      <c r="E165" s="499">
        <v>1703.96</v>
      </c>
      <c r="F165" s="421">
        <v>97.062978490703614</v>
      </c>
      <c r="G165" s="420">
        <v>1</v>
      </c>
      <c r="H165" s="518">
        <v>5.617</v>
      </c>
      <c r="K165" s="35"/>
      <c r="L165" s="36"/>
    </row>
    <row r="166" spans="2:12" s="34" customFormat="1" ht="16.2" customHeight="1" x14ac:dyDescent="0.2">
      <c r="B166" s="356" t="s">
        <v>356</v>
      </c>
      <c r="C166" s="354" t="s">
        <v>504</v>
      </c>
      <c r="D166" s="506">
        <v>2853.82</v>
      </c>
      <c r="E166" s="506">
        <v>2813.47</v>
      </c>
      <c r="F166" s="434">
        <v>98.58610564086031</v>
      </c>
      <c r="G166" s="353">
        <v>1</v>
      </c>
      <c r="H166" s="523">
        <v>23.282</v>
      </c>
      <c r="K166" s="35"/>
      <c r="L166" s="36"/>
    </row>
    <row r="167" spans="2:12" s="34" customFormat="1" ht="16.2" customHeight="1" x14ac:dyDescent="0.2">
      <c r="B167" s="356" t="s">
        <v>357</v>
      </c>
      <c r="C167" s="418" t="s">
        <v>1225</v>
      </c>
      <c r="D167" s="498">
        <v>1018.72</v>
      </c>
      <c r="E167" s="499">
        <v>1001.34</v>
      </c>
      <c r="F167" s="421">
        <v>98.293937490183765</v>
      </c>
      <c r="G167" s="420">
        <v>1</v>
      </c>
      <c r="H167" s="518">
        <v>3.9434999999999998</v>
      </c>
      <c r="K167" s="35"/>
      <c r="L167" s="36"/>
    </row>
    <row r="168" spans="2:12" s="34" customFormat="1" ht="16.2" customHeight="1" x14ac:dyDescent="0.2">
      <c r="B168" s="356" t="s">
        <v>358</v>
      </c>
      <c r="C168" s="354" t="s">
        <v>506</v>
      </c>
      <c r="D168" s="506">
        <v>1774.0100000000002</v>
      </c>
      <c r="E168" s="506">
        <v>1722.72</v>
      </c>
      <c r="F168" s="434">
        <v>97.108809984160175</v>
      </c>
      <c r="G168" s="353">
        <v>1</v>
      </c>
      <c r="H168" s="523">
        <v>10.2623</v>
      </c>
      <c r="K168" s="35"/>
      <c r="L168" s="36"/>
    </row>
    <row r="169" spans="2:12" s="34" customFormat="1" ht="16.2" customHeight="1" x14ac:dyDescent="0.2">
      <c r="B169" s="356" t="s">
        <v>360</v>
      </c>
      <c r="C169" s="418" t="s">
        <v>1352</v>
      </c>
      <c r="D169" s="498">
        <v>874.15</v>
      </c>
      <c r="E169" s="499">
        <v>848.75</v>
      </c>
      <c r="F169" s="421">
        <v>97.094320196762567</v>
      </c>
      <c r="G169" s="420">
        <v>1</v>
      </c>
      <c r="H169" s="518">
        <v>5.1589999999999998</v>
      </c>
      <c r="K169" s="35"/>
      <c r="L169" s="36"/>
    </row>
    <row r="170" spans="2:12" s="34" customFormat="1" ht="16.2" customHeight="1" x14ac:dyDescent="0.2">
      <c r="B170" s="356" t="s">
        <v>361</v>
      </c>
      <c r="C170" s="354" t="s">
        <v>1353</v>
      </c>
      <c r="D170" s="506">
        <v>1049.73</v>
      </c>
      <c r="E170" s="506">
        <v>1024.6199999999999</v>
      </c>
      <c r="F170" s="434">
        <v>97.607956331628117</v>
      </c>
      <c r="G170" s="353">
        <v>1</v>
      </c>
      <c r="H170" s="523">
        <v>3.823</v>
      </c>
      <c r="K170" s="35"/>
      <c r="L170" s="36"/>
    </row>
    <row r="171" spans="2:12" s="34" customFormat="1" ht="16.2" customHeight="1" x14ac:dyDescent="0.2">
      <c r="B171" s="356" t="s">
        <v>362</v>
      </c>
      <c r="C171" s="418" t="s">
        <v>1354</v>
      </c>
      <c r="D171" s="498">
        <v>835.05</v>
      </c>
      <c r="E171" s="499">
        <v>784.92</v>
      </c>
      <c r="F171" s="421">
        <v>93.996766660679</v>
      </c>
      <c r="G171" s="420">
        <v>1</v>
      </c>
      <c r="H171" s="518">
        <v>3.3525</v>
      </c>
      <c r="K171" s="35"/>
      <c r="L171" s="36"/>
    </row>
    <row r="172" spans="2:12" s="34" customFormat="1" ht="16.2" customHeight="1" x14ac:dyDescent="0.2">
      <c r="B172" s="356" t="s">
        <v>363</v>
      </c>
      <c r="C172" s="354" t="s">
        <v>1355</v>
      </c>
      <c r="D172" s="506">
        <v>576.20000000000005</v>
      </c>
      <c r="E172" s="506">
        <v>576.20000000000005</v>
      </c>
      <c r="F172" s="434">
        <v>100</v>
      </c>
      <c r="G172" s="353">
        <v>1</v>
      </c>
      <c r="H172" s="523">
        <v>1.764</v>
      </c>
      <c r="K172" s="35"/>
      <c r="L172" s="36"/>
    </row>
    <row r="173" spans="2:12" s="34" customFormat="1" ht="16.2" customHeight="1" x14ac:dyDescent="0.2">
      <c r="B173" s="356" t="s">
        <v>365</v>
      </c>
      <c r="C173" s="418" t="s">
        <v>1356</v>
      </c>
      <c r="D173" s="498">
        <v>1027.44</v>
      </c>
      <c r="E173" s="499">
        <v>1001.28</v>
      </c>
      <c r="F173" s="421">
        <v>97.453865919177758</v>
      </c>
      <c r="G173" s="420">
        <v>1</v>
      </c>
      <c r="H173" s="518">
        <v>5.17</v>
      </c>
      <c r="K173" s="35"/>
      <c r="L173" s="36"/>
    </row>
    <row r="174" spans="2:12" s="34" customFormat="1" ht="16.2" customHeight="1" x14ac:dyDescent="0.2">
      <c r="B174" s="356" t="s">
        <v>366</v>
      </c>
      <c r="C174" s="354" t="s">
        <v>514</v>
      </c>
      <c r="D174" s="506">
        <v>1773.05</v>
      </c>
      <c r="E174" s="506">
        <v>1648.93</v>
      </c>
      <c r="F174" s="434">
        <v>92.999633400073321</v>
      </c>
      <c r="G174" s="353">
        <v>1</v>
      </c>
      <c r="H174" s="523">
        <v>9.0459999999999994</v>
      </c>
      <c r="K174" s="35"/>
      <c r="L174" s="36"/>
    </row>
    <row r="175" spans="2:12" s="34" customFormat="1" ht="16.2" customHeight="1" x14ac:dyDescent="0.2">
      <c r="B175" s="356" t="s">
        <v>367</v>
      </c>
      <c r="C175" s="418" t="s">
        <v>1357</v>
      </c>
      <c r="D175" s="498">
        <v>961.25</v>
      </c>
      <c r="E175" s="499">
        <v>941.54</v>
      </c>
      <c r="F175" s="421">
        <v>97.949544863459039</v>
      </c>
      <c r="G175" s="420">
        <v>1</v>
      </c>
      <c r="H175" s="518">
        <v>7.6920000000000002</v>
      </c>
      <c r="K175" s="35"/>
      <c r="L175" s="36"/>
    </row>
    <row r="176" spans="2:12" s="34" customFormat="1" ht="16.2" customHeight="1" x14ac:dyDescent="0.2">
      <c r="B176" s="356" t="s">
        <v>368</v>
      </c>
      <c r="C176" s="354" t="s">
        <v>516</v>
      </c>
      <c r="D176" s="506">
        <v>2106.16</v>
      </c>
      <c r="E176" s="506">
        <v>2000.2</v>
      </c>
      <c r="F176" s="434">
        <v>94.969043187602082</v>
      </c>
      <c r="G176" s="353">
        <v>1</v>
      </c>
      <c r="H176" s="523">
        <v>10.566000000000001</v>
      </c>
      <c r="K176" s="35"/>
      <c r="L176" s="36"/>
    </row>
    <row r="177" spans="2:12" s="34" customFormat="1" ht="16.2" customHeight="1" x14ac:dyDescent="0.2">
      <c r="B177" s="356" t="s">
        <v>369</v>
      </c>
      <c r="C177" s="418" t="s">
        <v>1358</v>
      </c>
      <c r="D177" s="498">
        <v>1794.85</v>
      </c>
      <c r="E177" s="499">
        <v>1778.84</v>
      </c>
      <c r="F177" s="421">
        <v>99.108003454327658</v>
      </c>
      <c r="G177" s="420">
        <v>1</v>
      </c>
      <c r="H177" s="518">
        <v>7.4894999999999996</v>
      </c>
      <c r="K177" s="35"/>
      <c r="L177" s="36"/>
    </row>
    <row r="178" spans="2:12" s="34" customFormat="1" ht="16.2" customHeight="1" x14ac:dyDescent="0.2">
      <c r="B178" s="356" t="s">
        <v>370</v>
      </c>
      <c r="C178" s="354" t="s">
        <v>1359</v>
      </c>
      <c r="D178" s="506">
        <v>1536.59</v>
      </c>
      <c r="E178" s="506">
        <v>1470.03</v>
      </c>
      <c r="F178" s="434">
        <v>95.668330524082549</v>
      </c>
      <c r="G178" s="353">
        <v>1</v>
      </c>
      <c r="H178" s="523">
        <v>7.5540000000000003</v>
      </c>
      <c r="K178" s="35"/>
      <c r="L178" s="36"/>
    </row>
    <row r="179" spans="2:12" s="34" customFormat="1" ht="16.2" customHeight="1" x14ac:dyDescent="0.2">
      <c r="B179" s="356" t="s">
        <v>371</v>
      </c>
      <c r="C179" s="418" t="s">
        <v>1360</v>
      </c>
      <c r="D179" s="498">
        <v>1190.7</v>
      </c>
      <c r="E179" s="499">
        <v>1146.5999999999999</v>
      </c>
      <c r="F179" s="421">
        <v>96.296296296296276</v>
      </c>
      <c r="G179" s="420">
        <v>1</v>
      </c>
      <c r="H179" s="518">
        <v>6.7930000000000001</v>
      </c>
      <c r="K179" s="35"/>
      <c r="L179" s="36"/>
    </row>
    <row r="180" spans="2:12" s="34" customFormat="1" ht="16.2" customHeight="1" x14ac:dyDescent="0.2">
      <c r="B180" s="356" t="s">
        <v>372</v>
      </c>
      <c r="C180" s="354" t="s">
        <v>520</v>
      </c>
      <c r="D180" s="506">
        <v>1100.17</v>
      </c>
      <c r="E180" s="506">
        <v>1047.31</v>
      </c>
      <c r="F180" s="434">
        <v>95.195288000945297</v>
      </c>
      <c r="G180" s="353">
        <v>1</v>
      </c>
      <c r="H180" s="523">
        <v>4.99</v>
      </c>
      <c r="K180" s="35"/>
      <c r="L180" s="36"/>
    </row>
    <row r="181" spans="2:12" s="34" customFormat="1" ht="16.2" customHeight="1" x14ac:dyDescent="0.2">
      <c r="B181" s="356" t="s">
        <v>373</v>
      </c>
      <c r="C181" s="418" t="s">
        <v>1361</v>
      </c>
      <c r="D181" s="498">
        <v>2282.62</v>
      </c>
      <c r="E181" s="499">
        <v>2155.37</v>
      </c>
      <c r="F181" s="421">
        <v>94.425265703446044</v>
      </c>
      <c r="G181" s="420">
        <v>1</v>
      </c>
      <c r="H181" s="518">
        <v>11.452</v>
      </c>
      <c r="K181" s="35"/>
      <c r="L181" s="36"/>
    </row>
    <row r="182" spans="2:12" s="34" customFormat="1" ht="16.2" customHeight="1" x14ac:dyDescent="0.2">
      <c r="B182" s="356" t="s">
        <v>375</v>
      </c>
      <c r="C182" s="354" t="s">
        <v>1362</v>
      </c>
      <c r="D182" s="506">
        <v>818.75</v>
      </c>
      <c r="E182" s="506">
        <v>818.75</v>
      </c>
      <c r="F182" s="434">
        <v>100</v>
      </c>
      <c r="G182" s="353">
        <v>1</v>
      </c>
      <c r="H182" s="523">
        <v>3.4660000000000002</v>
      </c>
      <c r="K182" s="35"/>
      <c r="L182" s="36"/>
    </row>
    <row r="183" spans="2:12" s="34" customFormat="1" ht="16.2" customHeight="1" x14ac:dyDescent="0.2">
      <c r="B183" s="356" t="s">
        <v>376</v>
      </c>
      <c r="C183" s="418" t="s">
        <v>1363</v>
      </c>
      <c r="D183" s="498">
        <v>1746.25</v>
      </c>
      <c r="E183" s="499">
        <v>1730.19</v>
      </c>
      <c r="F183" s="421">
        <v>99.08031496062992</v>
      </c>
      <c r="G183" s="420">
        <v>1</v>
      </c>
      <c r="H183" s="518">
        <v>5.3045</v>
      </c>
      <c r="K183" s="35"/>
      <c r="L183" s="36"/>
    </row>
    <row r="184" spans="2:12" s="34" customFormat="1" ht="16.2" customHeight="1" x14ac:dyDescent="0.2">
      <c r="B184" s="356" t="s">
        <v>377</v>
      </c>
      <c r="C184" s="354" t="s">
        <v>1364</v>
      </c>
      <c r="D184" s="506">
        <v>543.09</v>
      </c>
      <c r="E184" s="506">
        <v>521.77</v>
      </c>
      <c r="F184" s="434">
        <v>96.074315490986749</v>
      </c>
      <c r="G184" s="353">
        <v>1</v>
      </c>
      <c r="H184" s="523">
        <v>2.6040000000000001</v>
      </c>
      <c r="K184" s="35"/>
      <c r="L184" s="36"/>
    </row>
    <row r="185" spans="2:12" s="34" customFormat="1" ht="16.2" customHeight="1" x14ac:dyDescent="0.2">
      <c r="B185" s="356" t="s">
        <v>378</v>
      </c>
      <c r="C185" s="418" t="s">
        <v>1365</v>
      </c>
      <c r="D185" s="498">
        <v>2225.33</v>
      </c>
      <c r="E185" s="499">
        <v>2154.13</v>
      </c>
      <c r="F185" s="421">
        <v>96.800474536360909</v>
      </c>
      <c r="G185" s="420">
        <v>1</v>
      </c>
      <c r="H185" s="518">
        <v>11.257</v>
      </c>
      <c r="K185" s="35"/>
      <c r="L185" s="36"/>
    </row>
    <row r="186" spans="2:12" s="34" customFormat="1" ht="16.2" customHeight="1" x14ac:dyDescent="0.2">
      <c r="B186" s="356" t="s">
        <v>379</v>
      </c>
      <c r="C186" s="354" t="s">
        <v>1366</v>
      </c>
      <c r="D186" s="506">
        <v>944.99</v>
      </c>
      <c r="E186" s="506">
        <v>944.99</v>
      </c>
      <c r="F186" s="434">
        <v>100</v>
      </c>
      <c r="G186" s="353">
        <v>1</v>
      </c>
      <c r="H186" s="523">
        <v>4.6180000000000003</v>
      </c>
      <c r="K186" s="35"/>
      <c r="L186" s="36"/>
    </row>
    <row r="187" spans="2:12" s="34" customFormat="1" ht="16.2" customHeight="1" x14ac:dyDescent="0.2">
      <c r="B187" s="356" t="s">
        <v>380</v>
      </c>
      <c r="C187" s="418" t="s">
        <v>1367</v>
      </c>
      <c r="D187" s="498">
        <v>991.94</v>
      </c>
      <c r="E187" s="499">
        <v>939.16</v>
      </c>
      <c r="F187" s="421">
        <v>94.679113656067898</v>
      </c>
      <c r="G187" s="420">
        <v>1</v>
      </c>
      <c r="H187" s="518">
        <v>4.7039999999999997</v>
      </c>
      <c r="K187" s="35"/>
      <c r="L187" s="36"/>
    </row>
    <row r="188" spans="2:12" s="34" customFormat="1" ht="16.2" customHeight="1" x14ac:dyDescent="0.2">
      <c r="B188" s="356" t="s">
        <v>381</v>
      </c>
      <c r="C188" s="354" t="s">
        <v>1368</v>
      </c>
      <c r="D188" s="506">
        <v>4376.95</v>
      </c>
      <c r="E188" s="506">
        <v>4245.4799999999996</v>
      </c>
      <c r="F188" s="434">
        <v>96.996310216018003</v>
      </c>
      <c r="G188" s="353">
        <v>1</v>
      </c>
      <c r="H188" s="523">
        <v>21.193000000000001</v>
      </c>
      <c r="K188" s="35"/>
      <c r="L188" s="36"/>
    </row>
    <row r="189" spans="2:12" s="34" customFormat="1" ht="16.2" customHeight="1" x14ac:dyDescent="0.2">
      <c r="B189" s="356" t="s">
        <v>382</v>
      </c>
      <c r="C189" s="418" t="s">
        <v>1369</v>
      </c>
      <c r="D189" s="498">
        <v>3207.92</v>
      </c>
      <c r="E189" s="499">
        <v>3047.39</v>
      </c>
      <c r="F189" s="421">
        <v>94.995822838474766</v>
      </c>
      <c r="G189" s="420">
        <v>1</v>
      </c>
      <c r="H189" s="518">
        <v>18.557469999999999</v>
      </c>
      <c r="K189" s="35"/>
      <c r="L189" s="36"/>
    </row>
    <row r="190" spans="2:12" s="34" customFormat="1" ht="16.2" customHeight="1" x14ac:dyDescent="0.2">
      <c r="B190" s="356" t="s">
        <v>383</v>
      </c>
      <c r="C190" s="354" t="s">
        <v>1370</v>
      </c>
      <c r="D190" s="506">
        <v>1117.3399999999999</v>
      </c>
      <c r="E190" s="506">
        <v>1095.08</v>
      </c>
      <c r="F190" s="434">
        <v>98.007768450068909</v>
      </c>
      <c r="G190" s="353">
        <v>1</v>
      </c>
      <c r="H190" s="523">
        <v>7.2789999999999999</v>
      </c>
      <c r="K190" s="35"/>
      <c r="L190" s="36"/>
    </row>
    <row r="191" spans="2:12" s="34" customFormat="1" ht="16.2" customHeight="1" x14ac:dyDescent="0.2">
      <c r="B191" s="356" t="s">
        <v>384</v>
      </c>
      <c r="C191" s="418" t="s">
        <v>1371</v>
      </c>
      <c r="D191" s="498">
        <v>813.52</v>
      </c>
      <c r="E191" s="499">
        <v>753.01</v>
      </c>
      <c r="F191" s="421">
        <v>92.56195299439473</v>
      </c>
      <c r="G191" s="420">
        <v>1</v>
      </c>
      <c r="H191" s="518">
        <v>4.6749999999999998</v>
      </c>
      <c r="K191" s="35"/>
      <c r="L191" s="36"/>
    </row>
    <row r="192" spans="2:12" s="34" customFormat="1" ht="16.2" customHeight="1" x14ac:dyDescent="0.2">
      <c r="B192" s="356" t="s">
        <v>385</v>
      </c>
      <c r="C192" s="354" t="s">
        <v>1372</v>
      </c>
      <c r="D192" s="506">
        <v>1108.9100000000001</v>
      </c>
      <c r="E192" s="506">
        <v>1068.6099999999999</v>
      </c>
      <c r="F192" s="434">
        <v>96.365800651089799</v>
      </c>
      <c r="G192" s="353">
        <v>1</v>
      </c>
      <c r="H192" s="523">
        <v>2.1120000000000001</v>
      </c>
      <c r="K192" s="35"/>
      <c r="L192" s="36"/>
    </row>
    <row r="193" spans="2:12" s="34" customFormat="1" ht="16.2" customHeight="1" x14ac:dyDescent="0.2">
      <c r="B193" s="356" t="s">
        <v>386</v>
      </c>
      <c r="C193" s="418" t="s">
        <v>1373</v>
      </c>
      <c r="D193" s="498">
        <v>1886.5</v>
      </c>
      <c r="E193" s="499">
        <v>1837.2</v>
      </c>
      <c r="F193" s="421">
        <v>97.386694937715347</v>
      </c>
      <c r="G193" s="420">
        <v>1</v>
      </c>
      <c r="H193" s="518">
        <v>9.3089999999999993</v>
      </c>
      <c r="K193" s="35"/>
      <c r="L193" s="36"/>
    </row>
    <row r="194" spans="2:12" s="34" customFormat="1" ht="16.2" customHeight="1" x14ac:dyDescent="0.2">
      <c r="B194" s="356" t="s">
        <v>387</v>
      </c>
      <c r="C194" s="354" t="s">
        <v>1374</v>
      </c>
      <c r="D194" s="506">
        <v>991.62</v>
      </c>
      <c r="E194" s="506">
        <v>991.62</v>
      </c>
      <c r="F194" s="434">
        <v>100</v>
      </c>
      <c r="G194" s="353">
        <v>1</v>
      </c>
      <c r="H194" s="523">
        <v>7.742</v>
      </c>
      <c r="K194" s="35"/>
      <c r="L194" s="36"/>
    </row>
    <row r="195" spans="2:12" s="34" customFormat="1" ht="16.2" customHeight="1" x14ac:dyDescent="0.2">
      <c r="B195" s="356" t="s">
        <v>388</v>
      </c>
      <c r="C195" s="418" t="s">
        <v>1375</v>
      </c>
      <c r="D195" s="498">
        <v>1095.9100000000001</v>
      </c>
      <c r="E195" s="499">
        <v>1075.25</v>
      </c>
      <c r="F195" s="421">
        <v>98.114808697794516</v>
      </c>
      <c r="G195" s="420">
        <v>1</v>
      </c>
      <c r="H195" s="518">
        <v>6.0250000000000004</v>
      </c>
      <c r="K195" s="35"/>
      <c r="L195" s="36"/>
    </row>
    <row r="196" spans="2:12" s="34" customFormat="1" ht="16.2" customHeight="1" x14ac:dyDescent="0.2">
      <c r="B196" s="356" t="s">
        <v>389</v>
      </c>
      <c r="C196" s="354" t="s">
        <v>1376</v>
      </c>
      <c r="D196" s="506">
        <v>905.81</v>
      </c>
      <c r="E196" s="506">
        <v>865.6</v>
      </c>
      <c r="F196" s="434">
        <v>95.560879213080014</v>
      </c>
      <c r="G196" s="353">
        <v>1</v>
      </c>
      <c r="H196" s="523">
        <v>4.1820000000000004</v>
      </c>
      <c r="K196" s="35"/>
      <c r="L196" s="36"/>
    </row>
    <row r="197" spans="2:12" s="34" customFormat="1" ht="16.2" customHeight="1" x14ac:dyDescent="0.2">
      <c r="B197" s="356" t="s">
        <v>390</v>
      </c>
      <c r="C197" s="418" t="s">
        <v>1377</v>
      </c>
      <c r="D197" s="498">
        <v>1437.84</v>
      </c>
      <c r="E197" s="499">
        <v>1416.7</v>
      </c>
      <c r="F197" s="421">
        <v>98.529739053023988</v>
      </c>
      <c r="G197" s="420">
        <v>1</v>
      </c>
      <c r="H197" s="518">
        <v>7.71</v>
      </c>
      <c r="K197" s="35"/>
      <c r="L197" s="36"/>
    </row>
    <row r="198" spans="2:12" s="34" customFormat="1" ht="16.2" customHeight="1" x14ac:dyDescent="0.2">
      <c r="B198" s="356" t="s">
        <v>391</v>
      </c>
      <c r="C198" s="354" t="s">
        <v>1378</v>
      </c>
      <c r="D198" s="506">
        <v>1884.62</v>
      </c>
      <c r="E198" s="506">
        <v>1884.62</v>
      </c>
      <c r="F198" s="434">
        <v>100</v>
      </c>
      <c r="G198" s="353">
        <v>1</v>
      </c>
      <c r="H198" s="523">
        <v>6.8354999999999997</v>
      </c>
      <c r="K198" s="35"/>
      <c r="L198" s="36"/>
    </row>
    <row r="199" spans="2:12" s="34" customFormat="1" ht="16.2" customHeight="1" x14ac:dyDescent="0.2">
      <c r="B199" s="356" t="s">
        <v>393</v>
      </c>
      <c r="C199" s="418" t="s">
        <v>1379</v>
      </c>
      <c r="D199" s="498">
        <v>1742.6399999999996</v>
      </c>
      <c r="E199" s="499">
        <v>1720.47</v>
      </c>
      <c r="F199" s="421">
        <v>98.727792315108132</v>
      </c>
      <c r="G199" s="420">
        <v>1</v>
      </c>
      <c r="H199" s="518">
        <v>6.2662000000000004</v>
      </c>
      <c r="K199" s="35"/>
      <c r="L199" s="36"/>
    </row>
    <row r="200" spans="2:12" s="34" customFormat="1" ht="16.2" customHeight="1" x14ac:dyDescent="0.2">
      <c r="B200" s="356" t="s">
        <v>394</v>
      </c>
      <c r="C200" s="354" t="s">
        <v>1380</v>
      </c>
      <c r="D200" s="506">
        <v>876.7</v>
      </c>
      <c r="E200" s="506">
        <v>838.6</v>
      </c>
      <c r="F200" s="434">
        <v>95.654157636591762</v>
      </c>
      <c r="G200" s="353">
        <v>1</v>
      </c>
      <c r="H200" s="523">
        <v>2.8719999999999999</v>
      </c>
      <c r="K200" s="35"/>
      <c r="L200" s="36"/>
    </row>
    <row r="201" spans="2:12" s="34" customFormat="1" ht="16.2" customHeight="1" x14ac:dyDescent="0.2">
      <c r="B201" s="356" t="s">
        <v>395</v>
      </c>
      <c r="C201" s="418" t="s">
        <v>1381</v>
      </c>
      <c r="D201" s="498">
        <v>4141.5600000000004</v>
      </c>
      <c r="E201" s="499">
        <v>3950.12</v>
      </c>
      <c r="F201" s="421">
        <v>95.377587189368242</v>
      </c>
      <c r="G201" s="420">
        <v>1</v>
      </c>
      <c r="H201" s="518">
        <v>35.710999999999999</v>
      </c>
      <c r="K201" s="35"/>
      <c r="L201" s="36"/>
    </row>
    <row r="202" spans="2:12" s="34" customFormat="1" ht="16.2" customHeight="1" x14ac:dyDescent="0.2">
      <c r="B202" s="356" t="s">
        <v>396</v>
      </c>
      <c r="C202" s="354" t="s">
        <v>544</v>
      </c>
      <c r="D202" s="506">
        <v>5999.8</v>
      </c>
      <c r="E202" s="506">
        <v>5559.7</v>
      </c>
      <c r="F202" s="434">
        <v>92.664755491849732</v>
      </c>
      <c r="G202" s="353">
        <v>1</v>
      </c>
      <c r="H202" s="523">
        <v>14.25</v>
      </c>
      <c r="K202" s="35"/>
      <c r="L202" s="36"/>
    </row>
    <row r="203" spans="2:12" s="34" customFormat="1" ht="16.2" customHeight="1" x14ac:dyDescent="0.2">
      <c r="B203" s="356" t="s">
        <v>397</v>
      </c>
      <c r="C203" s="418" t="s">
        <v>1382</v>
      </c>
      <c r="D203" s="498">
        <v>2961.0600000000004</v>
      </c>
      <c r="E203" s="499">
        <v>2908.86</v>
      </c>
      <c r="F203" s="421">
        <v>98.237117788899909</v>
      </c>
      <c r="G203" s="420">
        <v>1</v>
      </c>
      <c r="H203" s="518">
        <v>17.489287999999998</v>
      </c>
      <c r="K203" s="35"/>
      <c r="L203" s="36"/>
    </row>
    <row r="204" spans="2:12" s="34" customFormat="1" ht="16.2" customHeight="1" x14ac:dyDescent="0.2">
      <c r="B204" s="356" t="s">
        <v>398</v>
      </c>
      <c r="C204" s="354" t="s">
        <v>546</v>
      </c>
      <c r="D204" s="506">
        <v>1604.72</v>
      </c>
      <c r="E204" s="506">
        <v>1517.04</v>
      </c>
      <c r="F204" s="434">
        <v>94.536118450570811</v>
      </c>
      <c r="G204" s="353">
        <v>1</v>
      </c>
      <c r="H204" s="523">
        <v>6.899</v>
      </c>
      <c r="K204" s="35"/>
      <c r="L204" s="36"/>
    </row>
    <row r="205" spans="2:12" s="34" customFormat="1" ht="16.2" customHeight="1" x14ac:dyDescent="0.2">
      <c r="B205" s="356" t="s">
        <v>399</v>
      </c>
      <c r="C205" s="418" t="s">
        <v>1383</v>
      </c>
      <c r="D205" s="498">
        <v>2610.0500000000006</v>
      </c>
      <c r="E205" s="499">
        <v>2565.09</v>
      </c>
      <c r="F205" s="421">
        <v>98.277427635485893</v>
      </c>
      <c r="G205" s="420">
        <v>1</v>
      </c>
      <c r="H205" s="518">
        <v>36.4054</v>
      </c>
      <c r="K205" s="35"/>
      <c r="L205" s="36"/>
    </row>
    <row r="206" spans="2:12" s="34" customFormat="1" ht="16.2" customHeight="1" x14ac:dyDescent="0.2">
      <c r="B206" s="356" t="s">
        <v>400</v>
      </c>
      <c r="C206" s="354" t="s">
        <v>1384</v>
      </c>
      <c r="D206" s="506">
        <v>3692.44</v>
      </c>
      <c r="E206" s="506">
        <v>3692.44</v>
      </c>
      <c r="F206" s="434">
        <v>100</v>
      </c>
      <c r="G206" s="353">
        <v>1</v>
      </c>
      <c r="H206" s="523">
        <v>29.254619999999999</v>
      </c>
      <c r="K206" s="35"/>
      <c r="L206" s="36"/>
    </row>
    <row r="207" spans="2:12" s="34" customFormat="1" ht="16.2" customHeight="1" x14ac:dyDescent="0.2">
      <c r="B207" s="356" t="s">
        <v>401</v>
      </c>
      <c r="C207" s="418" t="s">
        <v>1385</v>
      </c>
      <c r="D207" s="498">
        <v>1706.46</v>
      </c>
      <c r="E207" s="499">
        <v>1633.75</v>
      </c>
      <c r="F207" s="421">
        <v>95.739132473072914</v>
      </c>
      <c r="G207" s="420">
        <v>1</v>
      </c>
      <c r="H207" s="518">
        <v>7.3365</v>
      </c>
      <c r="K207" s="35"/>
      <c r="L207" s="36"/>
    </row>
    <row r="208" spans="2:12" s="34" customFormat="1" ht="16.2" customHeight="1" x14ac:dyDescent="0.2">
      <c r="B208" s="356" t="s">
        <v>402</v>
      </c>
      <c r="C208" s="354" t="s">
        <v>550</v>
      </c>
      <c r="D208" s="506">
        <v>1708.19</v>
      </c>
      <c r="E208" s="506">
        <v>1708.19</v>
      </c>
      <c r="F208" s="434">
        <v>100</v>
      </c>
      <c r="G208" s="353">
        <v>1</v>
      </c>
      <c r="H208" s="523">
        <v>11.443528000000001</v>
      </c>
      <c r="K208" s="35"/>
      <c r="L208" s="36"/>
    </row>
    <row r="209" spans="2:12" s="34" customFormat="1" ht="16.2" customHeight="1" x14ac:dyDescent="0.2">
      <c r="B209" s="356" t="s">
        <v>403</v>
      </c>
      <c r="C209" s="418" t="s">
        <v>1386</v>
      </c>
      <c r="D209" s="498">
        <v>952.06</v>
      </c>
      <c r="E209" s="499">
        <v>913.29</v>
      </c>
      <c r="F209" s="421">
        <v>95.927777661071772</v>
      </c>
      <c r="G209" s="420">
        <v>1</v>
      </c>
      <c r="H209" s="518">
        <v>3.9620000000000002</v>
      </c>
      <c r="K209" s="35"/>
      <c r="L209" s="36"/>
    </row>
    <row r="210" spans="2:12" s="34" customFormat="1" ht="16.2" customHeight="1" x14ac:dyDescent="0.2">
      <c r="B210" s="356" t="s">
        <v>405</v>
      </c>
      <c r="C210" s="354" t="s">
        <v>1387</v>
      </c>
      <c r="D210" s="506">
        <v>1264.8399999999999</v>
      </c>
      <c r="E210" s="506">
        <v>1243.47</v>
      </c>
      <c r="F210" s="434">
        <v>98.310458239777375</v>
      </c>
      <c r="G210" s="353">
        <v>1</v>
      </c>
      <c r="H210" s="523">
        <v>7.7450000000000001</v>
      </c>
      <c r="K210" s="35"/>
      <c r="L210" s="36"/>
    </row>
    <row r="211" spans="2:12" s="34" customFormat="1" ht="16.2" customHeight="1" x14ac:dyDescent="0.2">
      <c r="B211" s="356" t="s">
        <v>406</v>
      </c>
      <c r="C211" s="418" t="s">
        <v>1388</v>
      </c>
      <c r="D211" s="498">
        <v>1151.3599999999999</v>
      </c>
      <c r="E211" s="499">
        <v>1129.24</v>
      </c>
      <c r="F211" s="421">
        <v>98.078793774319067</v>
      </c>
      <c r="G211" s="420">
        <v>1</v>
      </c>
      <c r="H211" s="518">
        <v>5.4065000000000003</v>
      </c>
      <c r="K211" s="35"/>
      <c r="L211" s="36"/>
    </row>
    <row r="212" spans="2:12" s="34" customFormat="1" ht="16.2" customHeight="1" x14ac:dyDescent="0.2">
      <c r="B212" s="356" t="s">
        <v>407</v>
      </c>
      <c r="C212" s="354" t="s">
        <v>1389</v>
      </c>
      <c r="D212" s="506">
        <v>1244</v>
      </c>
      <c r="E212" s="506">
        <v>1244</v>
      </c>
      <c r="F212" s="434">
        <v>100</v>
      </c>
      <c r="G212" s="353">
        <v>1</v>
      </c>
      <c r="H212" s="523">
        <v>3.6539999999999999</v>
      </c>
      <c r="K212" s="35"/>
      <c r="L212" s="36"/>
    </row>
    <row r="213" spans="2:12" s="34" customFormat="1" ht="16.2" customHeight="1" x14ac:dyDescent="0.2">
      <c r="B213" s="356" t="s">
        <v>408</v>
      </c>
      <c r="C213" s="418" t="s">
        <v>1390</v>
      </c>
      <c r="D213" s="498">
        <v>778.19</v>
      </c>
      <c r="E213" s="499">
        <v>736.19</v>
      </c>
      <c r="F213" s="421">
        <v>94.602860483943502</v>
      </c>
      <c r="G213" s="420">
        <v>1</v>
      </c>
      <c r="H213" s="518">
        <v>4.0019999999999998</v>
      </c>
      <c r="K213" s="35"/>
      <c r="L213" s="36"/>
    </row>
    <row r="214" spans="2:12" s="34" customFormat="1" ht="16.2" customHeight="1" x14ac:dyDescent="0.2">
      <c r="B214" s="356" t="s">
        <v>409</v>
      </c>
      <c r="C214" s="354" t="s">
        <v>1391</v>
      </c>
      <c r="D214" s="506">
        <v>927.33</v>
      </c>
      <c r="E214" s="506">
        <v>927.33</v>
      </c>
      <c r="F214" s="434">
        <v>100</v>
      </c>
      <c r="G214" s="353">
        <v>1</v>
      </c>
      <c r="H214" s="523">
        <v>5.4870000000000001</v>
      </c>
      <c r="K214" s="35"/>
      <c r="L214" s="36"/>
    </row>
    <row r="215" spans="2:12" s="34" customFormat="1" ht="16.2" customHeight="1" x14ac:dyDescent="0.2">
      <c r="B215" s="356" t="s">
        <v>410</v>
      </c>
      <c r="C215" s="418" t="s">
        <v>1392</v>
      </c>
      <c r="D215" s="498">
        <v>1766.47</v>
      </c>
      <c r="E215" s="499">
        <v>1720.65</v>
      </c>
      <c r="F215" s="421">
        <v>97.40612634236642</v>
      </c>
      <c r="G215" s="420">
        <v>1</v>
      </c>
      <c r="H215" s="518">
        <v>7.3594999999999997</v>
      </c>
      <c r="K215" s="35"/>
      <c r="L215" s="36"/>
    </row>
    <row r="216" spans="2:12" s="34" customFormat="1" ht="16.2" customHeight="1" x14ac:dyDescent="0.2">
      <c r="B216" s="356" t="s">
        <v>411</v>
      </c>
      <c r="C216" s="354" t="s">
        <v>1393</v>
      </c>
      <c r="D216" s="506">
        <v>1237.8</v>
      </c>
      <c r="E216" s="506">
        <v>1196.54</v>
      </c>
      <c r="F216" s="434">
        <v>96.666666666666671</v>
      </c>
      <c r="G216" s="353">
        <v>1</v>
      </c>
      <c r="H216" s="523">
        <v>6.8140000000000001</v>
      </c>
      <c r="K216" s="35"/>
      <c r="L216" s="36"/>
    </row>
    <row r="217" spans="2:12" s="34" customFormat="1" ht="16.2" customHeight="1" x14ac:dyDescent="0.2">
      <c r="B217" s="356" t="s">
        <v>412</v>
      </c>
      <c r="C217" s="418" t="s">
        <v>1394</v>
      </c>
      <c r="D217" s="498">
        <v>2477.11</v>
      </c>
      <c r="E217" s="499">
        <v>2436.25</v>
      </c>
      <c r="F217" s="421">
        <v>98.350497151922994</v>
      </c>
      <c r="G217" s="420">
        <v>1</v>
      </c>
      <c r="H217" s="518">
        <v>26.787880000000001</v>
      </c>
      <c r="K217" s="35"/>
      <c r="L217" s="36"/>
    </row>
    <row r="218" spans="2:12" s="34" customFormat="1" ht="16.2" customHeight="1" x14ac:dyDescent="0.2">
      <c r="B218" s="356" t="s">
        <v>413</v>
      </c>
      <c r="C218" s="354" t="s">
        <v>1395</v>
      </c>
      <c r="D218" s="506">
        <v>992.75</v>
      </c>
      <c r="E218" s="506">
        <v>992.75</v>
      </c>
      <c r="F218" s="434">
        <v>100</v>
      </c>
      <c r="G218" s="353">
        <v>1</v>
      </c>
      <c r="H218" s="523">
        <v>6.0279999999999996</v>
      </c>
      <c r="K218" s="35"/>
      <c r="L218" s="36"/>
    </row>
    <row r="219" spans="2:12" s="34" customFormat="1" ht="16.2" customHeight="1" x14ac:dyDescent="0.2">
      <c r="B219" s="356" t="s">
        <v>414</v>
      </c>
      <c r="C219" s="418" t="s">
        <v>1396</v>
      </c>
      <c r="D219" s="498">
        <v>1192.07</v>
      </c>
      <c r="E219" s="499">
        <v>1109.9000000000001</v>
      </c>
      <c r="F219" s="421">
        <v>93.106948417458725</v>
      </c>
      <c r="G219" s="420">
        <v>1</v>
      </c>
      <c r="H219" s="518">
        <v>5.5620000000000003</v>
      </c>
      <c r="K219" s="35"/>
      <c r="L219" s="36"/>
    </row>
    <row r="220" spans="2:12" s="34" customFormat="1" ht="16.2" customHeight="1" x14ac:dyDescent="0.2">
      <c r="B220" s="356" t="s">
        <v>991</v>
      </c>
      <c r="C220" s="354" t="s">
        <v>1397</v>
      </c>
      <c r="D220" s="506">
        <v>1106.3800000000001</v>
      </c>
      <c r="E220" s="506">
        <v>1022.65</v>
      </c>
      <c r="F220" s="434">
        <v>92.432075778665549</v>
      </c>
      <c r="G220" s="353">
        <v>1</v>
      </c>
      <c r="H220" s="523">
        <v>5.117</v>
      </c>
      <c r="K220" s="35"/>
      <c r="L220" s="36"/>
    </row>
    <row r="221" spans="2:12" s="34" customFormat="1" ht="16.2" customHeight="1" x14ac:dyDescent="0.2">
      <c r="B221" s="356" t="s">
        <v>415</v>
      </c>
      <c r="C221" s="418" t="s">
        <v>1398</v>
      </c>
      <c r="D221" s="498">
        <v>1861.56</v>
      </c>
      <c r="E221" s="499">
        <v>1861.56</v>
      </c>
      <c r="F221" s="421">
        <v>100</v>
      </c>
      <c r="G221" s="420">
        <v>1</v>
      </c>
      <c r="H221" s="518">
        <v>9.1959999999999997</v>
      </c>
      <c r="K221" s="35"/>
      <c r="L221" s="36"/>
    </row>
    <row r="222" spans="2:12" s="34" customFormat="1" ht="16.2" customHeight="1" x14ac:dyDescent="0.2">
      <c r="B222" s="356" t="s">
        <v>416</v>
      </c>
      <c r="C222" s="354" t="s">
        <v>564</v>
      </c>
      <c r="D222" s="506">
        <v>1967.54</v>
      </c>
      <c r="E222" s="506">
        <v>1967.54</v>
      </c>
      <c r="F222" s="434">
        <v>100</v>
      </c>
      <c r="G222" s="353">
        <v>1</v>
      </c>
      <c r="H222" s="523">
        <v>8.1880000000000006</v>
      </c>
      <c r="K222" s="35"/>
      <c r="L222" s="36"/>
    </row>
    <row r="223" spans="2:12" s="34" customFormat="1" ht="16.2" customHeight="1" x14ac:dyDescent="0.2">
      <c r="B223" s="356" t="s">
        <v>417</v>
      </c>
      <c r="C223" s="418" t="s">
        <v>1399</v>
      </c>
      <c r="D223" s="498">
        <v>2990.68</v>
      </c>
      <c r="E223" s="499">
        <v>2908.82</v>
      </c>
      <c r="F223" s="421">
        <v>97.262829858092488</v>
      </c>
      <c r="G223" s="420">
        <v>1</v>
      </c>
      <c r="H223" s="518">
        <v>5.35</v>
      </c>
      <c r="K223" s="35"/>
      <c r="L223" s="36"/>
    </row>
    <row r="224" spans="2:12" s="34" customFormat="1" ht="16.2" customHeight="1" x14ac:dyDescent="0.2">
      <c r="B224" s="356" t="s">
        <v>419</v>
      </c>
      <c r="C224" s="354" t="s">
        <v>1400</v>
      </c>
      <c r="D224" s="506">
        <v>1155.5999999999999</v>
      </c>
      <c r="E224" s="506">
        <v>1155.5999999999999</v>
      </c>
      <c r="F224" s="434">
        <v>100</v>
      </c>
      <c r="G224" s="353">
        <v>1</v>
      </c>
      <c r="H224" s="523">
        <v>2.0156999999999998</v>
      </c>
      <c r="K224" s="35"/>
      <c r="L224" s="36"/>
    </row>
    <row r="225" spans="2:12" s="34" customFormat="1" ht="16.2" customHeight="1" x14ac:dyDescent="0.2">
      <c r="B225" s="356" t="s">
        <v>420</v>
      </c>
      <c r="C225" s="418" t="s">
        <v>1401</v>
      </c>
      <c r="D225" s="498">
        <v>1850.2</v>
      </c>
      <c r="E225" s="499">
        <v>1850.2</v>
      </c>
      <c r="F225" s="421">
        <v>100</v>
      </c>
      <c r="G225" s="420">
        <v>1</v>
      </c>
      <c r="H225" s="518">
        <v>3.5329999999999999</v>
      </c>
      <c r="K225" s="35"/>
      <c r="L225" s="36"/>
    </row>
    <row r="226" spans="2:12" s="34" customFormat="1" ht="16.2" customHeight="1" x14ac:dyDescent="0.2">
      <c r="B226" s="356" t="s">
        <v>421</v>
      </c>
      <c r="C226" s="354" t="s">
        <v>1402</v>
      </c>
      <c r="D226" s="506">
        <v>1148.72</v>
      </c>
      <c r="E226" s="506">
        <v>1148.72</v>
      </c>
      <c r="F226" s="434">
        <v>100</v>
      </c>
      <c r="G226" s="353">
        <v>1</v>
      </c>
      <c r="H226" s="523">
        <v>2.294</v>
      </c>
      <c r="K226" s="35"/>
      <c r="L226" s="36"/>
    </row>
    <row r="227" spans="2:12" s="34" customFormat="1" ht="16.2" customHeight="1" x14ac:dyDescent="0.2">
      <c r="B227" s="356" t="s">
        <v>422</v>
      </c>
      <c r="C227" s="418" t="s">
        <v>1403</v>
      </c>
      <c r="D227" s="498">
        <v>1851.39</v>
      </c>
      <c r="E227" s="499">
        <v>1851.39</v>
      </c>
      <c r="F227" s="421">
        <v>100</v>
      </c>
      <c r="G227" s="420">
        <v>1</v>
      </c>
      <c r="H227" s="518">
        <v>3.6429999999999998</v>
      </c>
      <c r="K227" s="35"/>
      <c r="L227" s="36"/>
    </row>
    <row r="228" spans="2:12" s="34" customFormat="1" ht="16.2" customHeight="1" x14ac:dyDescent="0.2">
      <c r="B228" s="356" t="s">
        <v>423</v>
      </c>
      <c r="C228" s="354" t="s">
        <v>1404</v>
      </c>
      <c r="D228" s="506">
        <v>2114.5300000000002</v>
      </c>
      <c r="E228" s="506">
        <v>2068.9299999999998</v>
      </c>
      <c r="F228" s="434">
        <v>97.843492407296168</v>
      </c>
      <c r="G228" s="353">
        <v>1</v>
      </c>
      <c r="H228" s="523">
        <v>3.2330000000000001</v>
      </c>
      <c r="K228" s="35"/>
      <c r="L228" s="36"/>
    </row>
    <row r="229" spans="2:12" s="34" customFormat="1" ht="16.2" customHeight="1" x14ac:dyDescent="0.2">
      <c r="B229" s="356" t="s">
        <v>424</v>
      </c>
      <c r="C229" s="418" t="s">
        <v>1405</v>
      </c>
      <c r="D229" s="498">
        <v>1494.36</v>
      </c>
      <c r="E229" s="499">
        <v>1446.48</v>
      </c>
      <c r="F229" s="421">
        <v>96.795952782462066</v>
      </c>
      <c r="G229" s="420">
        <v>1</v>
      </c>
      <c r="H229" s="518">
        <v>2.5750000000000002</v>
      </c>
      <c r="K229" s="35"/>
      <c r="L229" s="36"/>
    </row>
    <row r="230" spans="2:12" s="34" customFormat="1" ht="16.2" customHeight="1" x14ac:dyDescent="0.2">
      <c r="B230" s="356" t="s">
        <v>425</v>
      </c>
      <c r="C230" s="354" t="s">
        <v>1406</v>
      </c>
      <c r="D230" s="506">
        <v>1007.3</v>
      </c>
      <c r="E230" s="506">
        <v>1007.3</v>
      </c>
      <c r="F230" s="434">
        <v>100</v>
      </c>
      <c r="G230" s="353">
        <v>1</v>
      </c>
      <c r="H230" s="523">
        <v>1.8075000000000001</v>
      </c>
      <c r="K230" s="35"/>
      <c r="L230" s="36"/>
    </row>
    <row r="231" spans="2:12" s="34" customFormat="1" ht="16.2" customHeight="1" x14ac:dyDescent="0.2">
      <c r="B231" s="356" t="s">
        <v>426</v>
      </c>
      <c r="C231" s="418" t="s">
        <v>1407</v>
      </c>
      <c r="D231" s="498">
        <v>911.07</v>
      </c>
      <c r="E231" s="499">
        <v>877.53</v>
      </c>
      <c r="F231" s="421">
        <v>96.318614376502339</v>
      </c>
      <c r="G231" s="420">
        <v>1</v>
      </c>
      <c r="H231" s="518">
        <v>1.4810000000000001</v>
      </c>
      <c r="K231" s="35"/>
      <c r="L231" s="36"/>
    </row>
    <row r="232" spans="2:12" s="34" customFormat="1" ht="16.2" customHeight="1" x14ac:dyDescent="0.2">
      <c r="B232" s="356" t="s">
        <v>427</v>
      </c>
      <c r="C232" s="354" t="s">
        <v>1408</v>
      </c>
      <c r="D232" s="506">
        <v>1773.9</v>
      </c>
      <c r="E232" s="506">
        <v>1576.8</v>
      </c>
      <c r="F232" s="434">
        <v>88.888888888888886</v>
      </c>
      <c r="G232" s="353">
        <v>1</v>
      </c>
      <c r="H232" s="523">
        <v>2.6869999999999998</v>
      </c>
      <c r="K232" s="35"/>
      <c r="L232" s="36"/>
    </row>
    <row r="233" spans="2:12" s="34" customFormat="1" ht="16.2" customHeight="1" x14ac:dyDescent="0.2">
      <c r="B233" s="356" t="s">
        <v>428</v>
      </c>
      <c r="C233" s="418" t="s">
        <v>1409</v>
      </c>
      <c r="D233" s="498">
        <v>2439.9</v>
      </c>
      <c r="E233" s="499">
        <v>2211.67</v>
      </c>
      <c r="F233" s="421">
        <v>90.645928111807862</v>
      </c>
      <c r="G233" s="420">
        <v>1</v>
      </c>
      <c r="H233" s="518">
        <v>3.6305000000000001</v>
      </c>
      <c r="K233" s="35"/>
      <c r="L233" s="36"/>
    </row>
    <row r="234" spans="2:12" s="34" customFormat="1" ht="16.2" customHeight="1" x14ac:dyDescent="0.2">
      <c r="B234" s="356" t="s">
        <v>429</v>
      </c>
      <c r="C234" s="354" t="s">
        <v>1410</v>
      </c>
      <c r="D234" s="506">
        <v>15552.59</v>
      </c>
      <c r="E234" s="506">
        <v>14509.54</v>
      </c>
      <c r="F234" s="434">
        <v>93.29340000604401</v>
      </c>
      <c r="G234" s="353">
        <v>1</v>
      </c>
      <c r="H234" s="523">
        <v>22.991</v>
      </c>
      <c r="K234" s="35"/>
      <c r="L234" s="36"/>
    </row>
    <row r="235" spans="2:12" s="34" customFormat="1" ht="16.2" customHeight="1" x14ac:dyDescent="0.2">
      <c r="B235" s="356" t="s">
        <v>430</v>
      </c>
      <c r="C235" s="418" t="s">
        <v>1411</v>
      </c>
      <c r="D235" s="498">
        <v>5094.29</v>
      </c>
      <c r="E235" s="499">
        <v>4957.1899999999996</v>
      </c>
      <c r="F235" s="421">
        <v>97.308751563024472</v>
      </c>
      <c r="G235" s="420">
        <v>1</v>
      </c>
      <c r="H235" s="518">
        <v>14.097</v>
      </c>
      <c r="K235" s="35"/>
      <c r="L235" s="36"/>
    </row>
    <row r="236" spans="2:12" s="34" customFormat="1" ht="16.2" customHeight="1" x14ac:dyDescent="0.2">
      <c r="B236" s="356" t="s">
        <v>431</v>
      </c>
      <c r="C236" s="354" t="s">
        <v>1412</v>
      </c>
      <c r="D236" s="506">
        <v>3411.24</v>
      </c>
      <c r="E236" s="506">
        <v>3411.24</v>
      </c>
      <c r="F236" s="434">
        <v>100</v>
      </c>
      <c r="G236" s="353">
        <v>1</v>
      </c>
      <c r="H236" s="523">
        <v>12.928000000000001</v>
      </c>
      <c r="K236" s="35"/>
      <c r="L236" s="36"/>
    </row>
    <row r="237" spans="2:12" s="34" customFormat="1" ht="16.2" customHeight="1" x14ac:dyDescent="0.2">
      <c r="B237" s="356" t="s">
        <v>432</v>
      </c>
      <c r="C237" s="418" t="s">
        <v>1413</v>
      </c>
      <c r="D237" s="498">
        <v>1380.21</v>
      </c>
      <c r="E237" s="499">
        <v>1380.21</v>
      </c>
      <c r="F237" s="421">
        <v>100</v>
      </c>
      <c r="G237" s="420">
        <v>1</v>
      </c>
      <c r="H237" s="518">
        <v>5.67</v>
      </c>
      <c r="K237" s="35"/>
      <c r="L237" s="36"/>
    </row>
    <row r="238" spans="2:12" s="34" customFormat="1" ht="16.2" customHeight="1" x14ac:dyDescent="0.2">
      <c r="B238" s="356" t="s">
        <v>433</v>
      </c>
      <c r="C238" s="354" t="s">
        <v>1414</v>
      </c>
      <c r="D238" s="506">
        <v>4251.91</v>
      </c>
      <c r="E238" s="506">
        <v>3830.73</v>
      </c>
      <c r="F238" s="434">
        <v>90.094334075744783</v>
      </c>
      <c r="G238" s="353">
        <v>1</v>
      </c>
      <c r="H238" s="523">
        <v>12.7224</v>
      </c>
      <c r="K238" s="35"/>
      <c r="L238" s="36"/>
    </row>
    <row r="239" spans="2:12" s="34" customFormat="1" ht="16.2" customHeight="1" x14ac:dyDescent="0.2">
      <c r="B239" s="356" t="s">
        <v>434</v>
      </c>
      <c r="C239" s="418" t="s">
        <v>1415</v>
      </c>
      <c r="D239" s="498">
        <v>1571.04</v>
      </c>
      <c r="E239" s="499">
        <v>1480.68</v>
      </c>
      <c r="F239" s="421">
        <v>94.24839596700275</v>
      </c>
      <c r="G239" s="420">
        <v>1</v>
      </c>
      <c r="H239" s="518">
        <v>7.0010000000000003</v>
      </c>
      <c r="K239" s="35"/>
      <c r="L239" s="36"/>
    </row>
    <row r="240" spans="2:12" s="34" customFormat="1" ht="16.2" customHeight="1" x14ac:dyDescent="0.2">
      <c r="B240" s="356" t="s">
        <v>435</v>
      </c>
      <c r="C240" s="354" t="s">
        <v>1416</v>
      </c>
      <c r="D240" s="506">
        <v>1391.02</v>
      </c>
      <c r="E240" s="506">
        <v>1367.05</v>
      </c>
      <c r="F240" s="434">
        <v>98.276804071832174</v>
      </c>
      <c r="G240" s="353">
        <v>1</v>
      </c>
      <c r="H240" s="523">
        <v>6.61</v>
      </c>
      <c r="K240" s="35"/>
      <c r="L240" s="36"/>
    </row>
    <row r="241" spans="2:12" s="34" customFormat="1" ht="16.2" customHeight="1" x14ac:dyDescent="0.2">
      <c r="B241" s="356" t="s">
        <v>436</v>
      </c>
      <c r="C241" s="418" t="s">
        <v>1417</v>
      </c>
      <c r="D241" s="498">
        <v>2502.11</v>
      </c>
      <c r="E241" s="499">
        <v>2454.14</v>
      </c>
      <c r="F241" s="421">
        <v>98.082818101522307</v>
      </c>
      <c r="G241" s="420">
        <v>1</v>
      </c>
      <c r="H241" s="518">
        <v>6.0739999999999998</v>
      </c>
      <c r="K241" s="35"/>
      <c r="L241" s="36"/>
    </row>
    <row r="242" spans="2:12" s="34" customFormat="1" ht="16.2" customHeight="1" x14ac:dyDescent="0.2">
      <c r="B242" s="356" t="s">
        <v>437</v>
      </c>
      <c r="C242" s="354" t="s">
        <v>1418</v>
      </c>
      <c r="D242" s="506">
        <v>3541.4300000000003</v>
      </c>
      <c r="E242" s="506">
        <v>3270.77</v>
      </c>
      <c r="F242" s="434">
        <v>92.357324583572165</v>
      </c>
      <c r="G242" s="353">
        <v>1</v>
      </c>
      <c r="H242" s="523">
        <v>11.270200000000001</v>
      </c>
      <c r="K242" s="35"/>
      <c r="L242" s="36"/>
    </row>
    <row r="243" spans="2:12" s="34" customFormat="1" ht="16.2" customHeight="1" x14ac:dyDescent="0.2">
      <c r="B243" s="356" t="s">
        <v>438</v>
      </c>
      <c r="C243" s="418" t="s">
        <v>1419</v>
      </c>
      <c r="D243" s="498">
        <v>7543.0999999999995</v>
      </c>
      <c r="E243" s="499">
        <v>6989.35</v>
      </c>
      <c r="F243" s="421">
        <v>92.658853786904601</v>
      </c>
      <c r="G243" s="420">
        <v>1</v>
      </c>
      <c r="H243" s="518">
        <v>19.829799999999999</v>
      </c>
      <c r="K243" s="35"/>
      <c r="L243" s="36"/>
    </row>
    <row r="244" spans="2:12" s="34" customFormat="1" ht="16.2" customHeight="1" x14ac:dyDescent="0.2">
      <c r="B244" s="356" t="s">
        <v>439</v>
      </c>
      <c r="C244" s="354" t="s">
        <v>1420</v>
      </c>
      <c r="D244" s="506">
        <v>1189.1199999999999</v>
      </c>
      <c r="E244" s="506">
        <v>1091.2</v>
      </c>
      <c r="F244" s="434">
        <v>91.765339074273427</v>
      </c>
      <c r="G244" s="353">
        <v>1</v>
      </c>
      <c r="H244" s="523">
        <v>3.0880000000000001</v>
      </c>
      <c r="K244" s="35"/>
      <c r="L244" s="36"/>
    </row>
    <row r="245" spans="2:12" s="34" customFormat="1" ht="16.2" customHeight="1" x14ac:dyDescent="0.2">
      <c r="B245" s="356" t="s">
        <v>440</v>
      </c>
      <c r="C245" s="418" t="s">
        <v>1421</v>
      </c>
      <c r="D245" s="498">
        <v>1392</v>
      </c>
      <c r="E245" s="499">
        <v>1392</v>
      </c>
      <c r="F245" s="421">
        <v>100</v>
      </c>
      <c r="G245" s="420">
        <v>1</v>
      </c>
      <c r="H245" s="518">
        <v>4.7990000000000004</v>
      </c>
      <c r="K245" s="35"/>
      <c r="L245" s="36"/>
    </row>
    <row r="246" spans="2:12" s="34" customFormat="1" ht="16.2" customHeight="1" x14ac:dyDescent="0.2">
      <c r="B246" s="356" t="s">
        <v>441</v>
      </c>
      <c r="C246" s="354" t="s">
        <v>1422</v>
      </c>
      <c r="D246" s="506">
        <v>2151.67</v>
      </c>
      <c r="E246" s="506">
        <v>2074.91</v>
      </c>
      <c r="F246" s="434">
        <v>96.432538446880784</v>
      </c>
      <c r="G246" s="353">
        <v>1</v>
      </c>
      <c r="H246" s="523">
        <v>6.593</v>
      </c>
      <c r="K246" s="35"/>
      <c r="L246" s="36"/>
    </row>
    <row r="247" spans="2:12" s="34" customFormat="1" ht="16.2" customHeight="1" x14ac:dyDescent="0.2">
      <c r="B247" s="356" t="s">
        <v>442</v>
      </c>
      <c r="C247" s="418" t="s">
        <v>1423</v>
      </c>
      <c r="D247" s="498">
        <v>2373.1000000000004</v>
      </c>
      <c r="E247" s="499">
        <v>2163.98</v>
      </c>
      <c r="F247" s="421">
        <v>91.187897686570295</v>
      </c>
      <c r="G247" s="420">
        <v>1</v>
      </c>
      <c r="H247" s="518">
        <v>2.6032000000000002</v>
      </c>
      <c r="K247" s="35"/>
      <c r="L247" s="36"/>
    </row>
    <row r="248" spans="2:12" s="34" customFormat="1" ht="16.2" customHeight="1" x14ac:dyDescent="0.2">
      <c r="B248" s="356" t="s">
        <v>443</v>
      </c>
      <c r="C248" s="354" t="s">
        <v>1424</v>
      </c>
      <c r="D248" s="506">
        <v>3909.9</v>
      </c>
      <c r="E248" s="506">
        <v>3868.78</v>
      </c>
      <c r="F248" s="434">
        <v>98.94831069848334</v>
      </c>
      <c r="G248" s="353">
        <v>1</v>
      </c>
      <c r="H248" s="523">
        <v>8.0779999999999994</v>
      </c>
      <c r="K248" s="35"/>
      <c r="L248" s="36"/>
    </row>
    <row r="249" spans="2:12" s="34" customFormat="1" ht="16.2" customHeight="1" x14ac:dyDescent="0.2">
      <c r="B249" s="356" t="s">
        <v>444</v>
      </c>
      <c r="C249" s="418" t="s">
        <v>1425</v>
      </c>
      <c r="D249" s="498">
        <v>2176.23</v>
      </c>
      <c r="E249" s="499">
        <v>2143.2199999999998</v>
      </c>
      <c r="F249" s="421">
        <v>98.48315665164067</v>
      </c>
      <c r="G249" s="420">
        <v>1</v>
      </c>
      <c r="H249" s="518">
        <v>6.6000000000000003E-2</v>
      </c>
      <c r="K249" s="35"/>
      <c r="L249" s="36"/>
    </row>
    <row r="250" spans="2:12" s="34" customFormat="1" ht="16.2" customHeight="1" x14ac:dyDescent="0.2">
      <c r="B250" s="356" t="s">
        <v>445</v>
      </c>
      <c r="C250" s="354" t="s">
        <v>1426</v>
      </c>
      <c r="D250" s="506">
        <v>897.84</v>
      </c>
      <c r="E250" s="506">
        <v>897.84</v>
      </c>
      <c r="F250" s="434">
        <v>100</v>
      </c>
      <c r="G250" s="353">
        <v>1</v>
      </c>
      <c r="H250" s="523">
        <v>0.501</v>
      </c>
      <c r="K250" s="35"/>
      <c r="L250" s="36"/>
    </row>
    <row r="251" spans="2:12" s="34" customFormat="1" ht="16.2" customHeight="1" x14ac:dyDescent="0.2">
      <c r="B251" s="356" t="s">
        <v>446</v>
      </c>
      <c r="C251" s="418" t="s">
        <v>1427</v>
      </c>
      <c r="D251" s="498">
        <v>1222.3399999999999</v>
      </c>
      <c r="E251" s="499">
        <v>1165.54</v>
      </c>
      <c r="F251" s="421">
        <v>95.353175057676268</v>
      </c>
      <c r="G251" s="420">
        <v>1</v>
      </c>
      <c r="H251" s="518">
        <v>1.03</v>
      </c>
      <c r="K251" s="35"/>
      <c r="L251" s="36"/>
    </row>
    <row r="252" spans="2:12" s="34" customFormat="1" ht="16.2" customHeight="1" x14ac:dyDescent="0.2">
      <c r="B252" s="356" t="s">
        <v>447</v>
      </c>
      <c r="C252" s="354" t="s">
        <v>1428</v>
      </c>
      <c r="D252" s="506">
        <v>1854.13</v>
      </c>
      <c r="E252" s="506">
        <v>1733.62</v>
      </c>
      <c r="F252" s="434">
        <v>93.500455739349448</v>
      </c>
      <c r="G252" s="353">
        <v>1</v>
      </c>
      <c r="H252" s="523">
        <v>0</v>
      </c>
      <c r="K252" s="35"/>
      <c r="L252" s="36"/>
    </row>
    <row r="253" spans="2:12" s="34" customFormat="1" ht="16.2" customHeight="1" x14ac:dyDescent="0.2">
      <c r="B253" s="356" t="s">
        <v>448</v>
      </c>
      <c r="C253" s="418" t="s">
        <v>1429</v>
      </c>
      <c r="D253" s="498">
        <v>1740.7</v>
      </c>
      <c r="E253" s="499">
        <v>1716.27</v>
      </c>
      <c r="F253" s="421">
        <v>98.596541621186873</v>
      </c>
      <c r="G253" s="420">
        <v>1</v>
      </c>
      <c r="H253" s="518">
        <v>3.4809999999999999</v>
      </c>
      <c r="K253" s="35"/>
      <c r="L253" s="36"/>
    </row>
    <row r="254" spans="2:12" s="34" customFormat="1" ht="16.2" customHeight="1" thickBot="1" x14ac:dyDescent="0.25">
      <c r="B254" s="357" t="s">
        <v>1004</v>
      </c>
      <c r="C254" s="580" t="s">
        <v>1286</v>
      </c>
      <c r="D254" s="581">
        <v>2287.0700000000002</v>
      </c>
      <c r="E254" s="582">
        <v>1816.79</v>
      </c>
      <c r="F254" s="583">
        <v>79.437446164743534</v>
      </c>
      <c r="G254" s="584">
        <v>1</v>
      </c>
      <c r="H254" s="585">
        <v>6.29</v>
      </c>
      <c r="K254" s="35"/>
      <c r="L254" s="36"/>
    </row>
    <row r="255" spans="2:12" s="34" customFormat="1" ht="16.2" customHeight="1" thickTop="1" x14ac:dyDescent="0.2">
      <c r="B255" s="358" t="s">
        <v>1306</v>
      </c>
      <c r="C255" s="587" t="s">
        <v>1441</v>
      </c>
      <c r="D255" s="588">
        <v>14431.35</v>
      </c>
      <c r="E255" s="589">
        <v>14431.35</v>
      </c>
      <c r="F255" s="590">
        <v>100</v>
      </c>
      <c r="G255" s="591">
        <v>1</v>
      </c>
      <c r="H255" s="592" t="s">
        <v>61</v>
      </c>
      <c r="K255" s="35"/>
      <c r="L255" s="36"/>
    </row>
    <row r="256" spans="2:12" x14ac:dyDescent="0.2">
      <c r="B256" s="481"/>
      <c r="C256" s="586"/>
      <c r="D256" s="482"/>
      <c r="E256" s="482"/>
      <c r="F256" s="482"/>
      <c r="G256" s="482"/>
      <c r="H256" s="482"/>
    </row>
    <row r="257" spans="2:8" s="34" customFormat="1" ht="16.2" customHeight="1" x14ac:dyDescent="0.2">
      <c r="B257" s="483" t="s">
        <v>813</v>
      </c>
      <c r="C257" s="484" t="s">
        <v>611</v>
      </c>
      <c r="D257" s="485">
        <f>SUM(D258:D262)</f>
        <v>1654570.95</v>
      </c>
      <c r="E257" s="510">
        <f>SUM(E258:E262)</f>
        <v>1639746.3</v>
      </c>
      <c r="F257" s="511">
        <v>99.1</v>
      </c>
      <c r="G257" s="512">
        <v>1276</v>
      </c>
      <c r="H257" s="512">
        <v>33495</v>
      </c>
    </row>
    <row r="258" spans="2:8" s="34" customFormat="1" ht="16.2" customHeight="1" x14ac:dyDescent="0.2">
      <c r="B258" s="486"/>
      <c r="C258" s="487" t="s">
        <v>612</v>
      </c>
      <c r="D258" s="488">
        <v>396543.65</v>
      </c>
      <c r="E258" s="488">
        <v>393416.35</v>
      </c>
      <c r="F258" s="507">
        <v>99.210999999999999</v>
      </c>
      <c r="G258" s="508">
        <v>831</v>
      </c>
      <c r="H258" s="509" t="s">
        <v>1310</v>
      </c>
    </row>
    <row r="259" spans="2:8" s="34" customFormat="1" ht="16.2" customHeight="1" x14ac:dyDescent="0.2">
      <c r="B259" s="445"/>
      <c r="C259" s="446" t="s">
        <v>613</v>
      </c>
      <c r="D259" s="491">
        <v>298731.33999999997</v>
      </c>
      <c r="E259" s="491">
        <v>296924.23</v>
      </c>
      <c r="F259" s="448">
        <v>99.395071839466198</v>
      </c>
      <c r="G259" s="447">
        <v>272</v>
      </c>
      <c r="H259" s="450" t="s">
        <v>1311</v>
      </c>
    </row>
    <row r="260" spans="2:8" s="34" customFormat="1" ht="16.2" customHeight="1" x14ac:dyDescent="0.2">
      <c r="B260" s="452"/>
      <c r="C260" s="372" t="s">
        <v>888</v>
      </c>
      <c r="D260" s="492">
        <v>673063.91</v>
      </c>
      <c r="E260" s="492">
        <v>673063.91</v>
      </c>
      <c r="F260" s="454">
        <v>100</v>
      </c>
      <c r="G260" s="453">
        <v>30</v>
      </c>
      <c r="H260" s="456" t="s">
        <v>1310</v>
      </c>
    </row>
    <row r="261" spans="2:8" s="34" customFormat="1" ht="16.2" customHeight="1" x14ac:dyDescent="0.2">
      <c r="B261" s="458"/>
      <c r="C261" s="459" t="s">
        <v>614</v>
      </c>
      <c r="D261" s="493">
        <v>271800.69999999995</v>
      </c>
      <c r="E261" s="493">
        <v>261910.46000000005</v>
      </c>
      <c r="F261" s="461">
        <v>96.361216141091703</v>
      </c>
      <c r="G261" s="460">
        <v>142</v>
      </c>
      <c r="H261" s="463" t="s">
        <v>1310</v>
      </c>
    </row>
    <row r="262" spans="2:8" s="34" customFormat="1" ht="16.2" customHeight="1" x14ac:dyDescent="0.2">
      <c r="B262" s="465"/>
      <c r="C262" s="466" t="s">
        <v>1289</v>
      </c>
      <c r="D262" s="494">
        <v>14431.35</v>
      </c>
      <c r="E262" s="494">
        <v>14431.35</v>
      </c>
      <c r="F262" s="468">
        <v>100</v>
      </c>
      <c r="G262" s="467">
        <v>1</v>
      </c>
      <c r="H262" s="470" t="s">
        <v>1312</v>
      </c>
    </row>
    <row r="263" spans="2:8" x14ac:dyDescent="0.3">
      <c r="B263" s="414" t="s">
        <v>65</v>
      </c>
      <c r="D263" s="336"/>
      <c r="E263" s="336"/>
      <c r="F263" s="336"/>
      <c r="G263" s="336"/>
      <c r="H263" s="336"/>
    </row>
  </sheetData>
  <sheetProtection password="DD24" sheet="1" objects="1" scenarios="1"/>
  <phoneticPr fontId="28"/>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3"/>
  <sheetViews>
    <sheetView showGridLines="0" zoomScaleNormal="100" workbookViewId="0">
      <pane ySplit="3" topLeftCell="A4" activePane="bottomLeft" state="frozen"/>
      <selection pane="bottomLeft"/>
    </sheetView>
  </sheetViews>
  <sheetFormatPr defaultColWidth="9" defaultRowHeight="15" x14ac:dyDescent="0.2"/>
  <cols>
    <col min="1" max="1" width="3.44140625" style="608" customWidth="1"/>
    <col min="2" max="2" width="14.33203125" style="608" customWidth="1"/>
    <col min="3" max="3" width="30.21875" style="608" customWidth="1"/>
    <col min="4" max="5" width="24" style="643" customWidth="1"/>
    <col min="6" max="6" width="18.21875" style="643" customWidth="1"/>
    <col min="7" max="8" width="17.109375" style="643" customWidth="1"/>
    <col min="9" max="16384" width="9" style="608"/>
  </cols>
  <sheetData>
    <row r="1" spans="1:12" x14ac:dyDescent="0.2">
      <c r="A1" s="1"/>
      <c r="B1" s="1"/>
      <c r="C1" s="1"/>
      <c r="D1" s="3"/>
      <c r="E1" s="3"/>
      <c r="F1" s="3"/>
      <c r="G1" s="3"/>
      <c r="H1" s="3"/>
    </row>
    <row r="2" spans="1:12" s="609" customFormat="1" ht="16.2" customHeight="1" x14ac:dyDescent="0.2">
      <c r="A2" s="154"/>
      <c r="B2" s="628" t="s">
        <v>67</v>
      </c>
      <c r="C2" s="629" t="s">
        <v>0</v>
      </c>
      <c r="D2" s="631" t="s">
        <v>13</v>
      </c>
      <c r="E2" s="631" t="s">
        <v>804</v>
      </c>
      <c r="F2" s="631" t="s">
        <v>805</v>
      </c>
      <c r="G2" s="631" t="s">
        <v>811</v>
      </c>
      <c r="H2" s="631" t="s">
        <v>875</v>
      </c>
    </row>
    <row r="3" spans="1:12" s="609" customFormat="1" ht="16.2" customHeight="1" x14ac:dyDescent="0.2">
      <c r="A3" s="154"/>
      <c r="B3" s="634"/>
      <c r="C3" s="48"/>
      <c r="D3" s="50" t="s">
        <v>17</v>
      </c>
      <c r="E3" s="50" t="s">
        <v>17</v>
      </c>
      <c r="F3" s="50" t="s">
        <v>2181</v>
      </c>
      <c r="G3" s="50"/>
      <c r="H3" s="50" t="s">
        <v>876</v>
      </c>
    </row>
    <row r="4" spans="1:12" s="34" customFormat="1" ht="16.2" customHeight="1" x14ac:dyDescent="0.2">
      <c r="B4" s="338" t="s">
        <v>74</v>
      </c>
      <c r="C4" s="740" t="s">
        <v>126</v>
      </c>
      <c r="D4" s="741">
        <v>31500.89</v>
      </c>
      <c r="E4" s="741">
        <v>30785.7</v>
      </c>
      <c r="F4" s="742">
        <v>97.729619702808392</v>
      </c>
      <c r="G4" s="743">
        <v>102</v>
      </c>
      <c r="H4" s="744">
        <v>2732</v>
      </c>
      <c r="K4" s="36"/>
      <c r="L4" s="36"/>
    </row>
    <row r="5" spans="1:12" s="34" customFormat="1" ht="16.2" customHeight="1" x14ac:dyDescent="0.2">
      <c r="B5" s="338" t="s">
        <v>68</v>
      </c>
      <c r="C5" s="418" t="s">
        <v>127</v>
      </c>
      <c r="D5" s="745">
        <v>25127.119999999999</v>
      </c>
      <c r="E5" s="746">
        <v>25127.119999999999</v>
      </c>
      <c r="F5" s="747">
        <v>100</v>
      </c>
      <c r="G5" s="748">
        <v>6</v>
      </c>
      <c r="H5" s="749" t="s">
        <v>61</v>
      </c>
      <c r="K5" s="36"/>
      <c r="L5" s="36"/>
    </row>
    <row r="6" spans="1:12" s="34" customFormat="1" ht="16.2" customHeight="1" x14ac:dyDescent="0.2">
      <c r="B6" s="338" t="s">
        <v>75</v>
      </c>
      <c r="C6" s="150" t="s">
        <v>128</v>
      </c>
      <c r="D6" s="750">
        <v>16384.189999999999</v>
      </c>
      <c r="E6" s="751">
        <v>16220.19</v>
      </c>
      <c r="F6" s="752">
        <v>98.999035045369951</v>
      </c>
      <c r="G6" s="753">
        <v>2</v>
      </c>
      <c r="H6" s="754" t="s">
        <v>61</v>
      </c>
      <c r="K6" s="36"/>
      <c r="L6" s="36"/>
    </row>
    <row r="7" spans="1:12" s="34" customFormat="1" ht="16.2" customHeight="1" x14ac:dyDescent="0.2">
      <c r="B7" s="338" t="s">
        <v>69</v>
      </c>
      <c r="C7" s="418" t="s">
        <v>129</v>
      </c>
      <c r="D7" s="745">
        <v>9770.1</v>
      </c>
      <c r="E7" s="746">
        <v>9770.1</v>
      </c>
      <c r="F7" s="747">
        <v>100</v>
      </c>
      <c r="G7" s="748">
        <v>16</v>
      </c>
      <c r="H7" s="749">
        <v>486</v>
      </c>
      <c r="K7" s="36"/>
      <c r="L7" s="36"/>
    </row>
    <row r="8" spans="1:12" s="34" customFormat="1" ht="16.2" customHeight="1" x14ac:dyDescent="0.2">
      <c r="B8" s="338" t="s">
        <v>76</v>
      </c>
      <c r="C8" s="150" t="s">
        <v>130</v>
      </c>
      <c r="D8" s="750">
        <v>18051.599999999999</v>
      </c>
      <c r="E8" s="751">
        <v>17417.849999999999</v>
      </c>
      <c r="F8" s="752">
        <v>96.48923087150169</v>
      </c>
      <c r="G8" s="753">
        <v>21</v>
      </c>
      <c r="H8" s="754">
        <v>697</v>
      </c>
      <c r="K8" s="36"/>
      <c r="L8" s="36"/>
    </row>
    <row r="9" spans="1:12" s="34" customFormat="1" ht="16.2" customHeight="1" x14ac:dyDescent="0.2">
      <c r="B9" s="338" t="s">
        <v>70</v>
      </c>
      <c r="C9" s="418" t="s">
        <v>2010</v>
      </c>
      <c r="D9" s="745">
        <v>6709.22</v>
      </c>
      <c r="E9" s="746">
        <v>6709.22</v>
      </c>
      <c r="F9" s="747">
        <v>100</v>
      </c>
      <c r="G9" s="748">
        <v>17</v>
      </c>
      <c r="H9" s="749">
        <v>439</v>
      </c>
      <c r="K9" s="36"/>
      <c r="L9" s="36"/>
    </row>
    <row r="10" spans="1:12" s="34" customFormat="1" ht="16.2" customHeight="1" x14ac:dyDescent="0.2">
      <c r="B10" s="338" t="s">
        <v>77</v>
      </c>
      <c r="C10" s="150" t="s">
        <v>1511</v>
      </c>
      <c r="D10" s="750">
        <v>3489.09</v>
      </c>
      <c r="E10" s="751">
        <v>3489.09</v>
      </c>
      <c r="F10" s="752">
        <v>100</v>
      </c>
      <c r="G10" s="753">
        <v>7</v>
      </c>
      <c r="H10" s="754">
        <v>419</v>
      </c>
      <c r="K10" s="36"/>
      <c r="L10" s="36"/>
    </row>
    <row r="11" spans="1:12" s="34" customFormat="1" ht="16.2" customHeight="1" x14ac:dyDescent="0.2">
      <c r="B11" s="338" t="s">
        <v>78</v>
      </c>
      <c r="C11" s="418" t="s">
        <v>2182</v>
      </c>
      <c r="D11" s="745">
        <v>8821.24</v>
      </c>
      <c r="E11" s="746">
        <v>8821.24</v>
      </c>
      <c r="F11" s="747">
        <v>100</v>
      </c>
      <c r="G11" s="748">
        <v>1</v>
      </c>
      <c r="H11" s="749" t="s">
        <v>61</v>
      </c>
      <c r="K11" s="36"/>
      <c r="L11" s="36"/>
    </row>
    <row r="12" spans="1:12" s="34" customFormat="1" ht="16.2" customHeight="1" x14ac:dyDescent="0.2">
      <c r="B12" s="338" t="s">
        <v>79</v>
      </c>
      <c r="C12" s="150" t="s">
        <v>2011</v>
      </c>
      <c r="D12" s="750">
        <v>8165.1</v>
      </c>
      <c r="E12" s="751">
        <v>8165.1</v>
      </c>
      <c r="F12" s="752">
        <v>100</v>
      </c>
      <c r="G12" s="753">
        <v>11</v>
      </c>
      <c r="H12" s="754">
        <v>331</v>
      </c>
      <c r="K12" s="36"/>
      <c r="L12" s="36"/>
    </row>
    <row r="13" spans="1:12" s="34" customFormat="1" ht="16.2" customHeight="1" x14ac:dyDescent="0.2">
      <c r="B13" s="338" t="s">
        <v>80</v>
      </c>
      <c r="C13" s="418" t="s">
        <v>135</v>
      </c>
      <c r="D13" s="745">
        <v>5675.81</v>
      </c>
      <c r="E13" s="746">
        <v>5675.81</v>
      </c>
      <c r="F13" s="747">
        <v>100</v>
      </c>
      <c r="G13" s="748">
        <v>20</v>
      </c>
      <c r="H13" s="749">
        <v>427</v>
      </c>
      <c r="K13" s="36"/>
      <c r="L13" s="36"/>
    </row>
    <row r="14" spans="1:12" s="34" customFormat="1" ht="16.2" customHeight="1" x14ac:dyDescent="0.2">
      <c r="B14" s="338" t="s">
        <v>81</v>
      </c>
      <c r="C14" s="150" t="s">
        <v>136</v>
      </c>
      <c r="D14" s="750">
        <v>3358</v>
      </c>
      <c r="E14" s="751">
        <v>3358</v>
      </c>
      <c r="F14" s="752">
        <v>100</v>
      </c>
      <c r="G14" s="753">
        <v>7</v>
      </c>
      <c r="H14" s="754">
        <v>218</v>
      </c>
      <c r="K14" s="36"/>
      <c r="L14" s="36"/>
    </row>
    <row r="15" spans="1:12" s="34" customFormat="1" ht="16.2" customHeight="1" x14ac:dyDescent="0.2">
      <c r="B15" s="338" t="s">
        <v>83</v>
      </c>
      <c r="C15" s="418" t="s">
        <v>138</v>
      </c>
      <c r="D15" s="745">
        <v>4117.26</v>
      </c>
      <c r="E15" s="746">
        <v>4117.26</v>
      </c>
      <c r="F15" s="747">
        <v>100</v>
      </c>
      <c r="G15" s="748">
        <v>7</v>
      </c>
      <c r="H15" s="749">
        <v>201</v>
      </c>
      <c r="K15" s="36"/>
      <c r="L15" s="36"/>
    </row>
    <row r="16" spans="1:12" s="34" customFormat="1" ht="16.2" customHeight="1" x14ac:dyDescent="0.2">
      <c r="B16" s="338" t="s">
        <v>85</v>
      </c>
      <c r="C16" s="150" t="s">
        <v>2012</v>
      </c>
      <c r="D16" s="750">
        <v>4160.9399999999996</v>
      </c>
      <c r="E16" s="751">
        <v>4160.9399999999996</v>
      </c>
      <c r="F16" s="752">
        <v>100</v>
      </c>
      <c r="G16" s="753">
        <v>3</v>
      </c>
      <c r="H16" s="754">
        <v>263</v>
      </c>
      <c r="K16" s="36"/>
      <c r="L16" s="36"/>
    </row>
    <row r="17" spans="2:12" s="34" customFormat="1" ht="16.2" customHeight="1" x14ac:dyDescent="0.2">
      <c r="B17" s="338" t="s">
        <v>86</v>
      </c>
      <c r="C17" s="418" t="s">
        <v>2183</v>
      </c>
      <c r="D17" s="745">
        <v>2450.06</v>
      </c>
      <c r="E17" s="746">
        <v>2450.06</v>
      </c>
      <c r="F17" s="747">
        <v>100</v>
      </c>
      <c r="G17" s="748">
        <v>7</v>
      </c>
      <c r="H17" s="749">
        <v>208</v>
      </c>
      <c r="K17" s="36"/>
      <c r="L17" s="36"/>
    </row>
    <row r="18" spans="2:12" s="34" customFormat="1" ht="16.2" customHeight="1" x14ac:dyDescent="0.2">
      <c r="B18" s="338" t="s">
        <v>87</v>
      </c>
      <c r="C18" s="150" t="s">
        <v>142</v>
      </c>
      <c r="D18" s="750">
        <v>3472.7</v>
      </c>
      <c r="E18" s="751">
        <v>3472.7</v>
      </c>
      <c r="F18" s="752">
        <v>100</v>
      </c>
      <c r="G18" s="753">
        <v>9</v>
      </c>
      <c r="H18" s="754">
        <v>248</v>
      </c>
      <c r="K18" s="36"/>
      <c r="L18" s="36"/>
    </row>
    <row r="19" spans="2:12" s="34" customFormat="1" ht="16.2" customHeight="1" x14ac:dyDescent="0.2">
      <c r="B19" s="338" t="s">
        <v>88</v>
      </c>
      <c r="C19" s="418" t="s">
        <v>2013</v>
      </c>
      <c r="D19" s="745">
        <v>5545.13</v>
      </c>
      <c r="E19" s="746">
        <v>5545.13</v>
      </c>
      <c r="F19" s="747">
        <v>100</v>
      </c>
      <c r="G19" s="748">
        <v>12</v>
      </c>
      <c r="H19" s="749">
        <v>360</v>
      </c>
      <c r="K19" s="36"/>
      <c r="L19" s="36"/>
    </row>
    <row r="20" spans="2:12" s="34" customFormat="1" ht="16.2" customHeight="1" x14ac:dyDescent="0.2">
      <c r="B20" s="338" t="s">
        <v>89</v>
      </c>
      <c r="C20" s="150" t="s">
        <v>2184</v>
      </c>
      <c r="D20" s="750">
        <v>4554.9799999999996</v>
      </c>
      <c r="E20" s="751">
        <v>4554.9799999999996</v>
      </c>
      <c r="F20" s="752">
        <v>100</v>
      </c>
      <c r="G20" s="753">
        <v>6</v>
      </c>
      <c r="H20" s="754">
        <v>165</v>
      </c>
      <c r="K20" s="36"/>
      <c r="L20" s="36"/>
    </row>
    <row r="21" spans="2:12" s="34" customFormat="1" ht="16.2" customHeight="1" x14ac:dyDescent="0.2">
      <c r="B21" s="338" t="s">
        <v>90</v>
      </c>
      <c r="C21" s="418" t="s">
        <v>145</v>
      </c>
      <c r="D21" s="745">
        <v>3037.37</v>
      </c>
      <c r="E21" s="746">
        <v>3037.37</v>
      </c>
      <c r="F21" s="747">
        <v>100</v>
      </c>
      <c r="G21" s="748">
        <v>5</v>
      </c>
      <c r="H21" s="749">
        <v>177</v>
      </c>
      <c r="K21" s="36"/>
      <c r="L21" s="36"/>
    </row>
    <row r="22" spans="2:12" s="34" customFormat="1" ht="16.2" customHeight="1" x14ac:dyDescent="0.2">
      <c r="B22" s="338" t="s">
        <v>91</v>
      </c>
      <c r="C22" s="150" t="s">
        <v>146</v>
      </c>
      <c r="D22" s="750">
        <v>2854.83</v>
      </c>
      <c r="E22" s="751">
        <v>2854.83</v>
      </c>
      <c r="F22" s="752">
        <v>100</v>
      </c>
      <c r="G22" s="753">
        <v>7</v>
      </c>
      <c r="H22" s="754">
        <v>136</v>
      </c>
      <c r="K22" s="36"/>
      <c r="L22" s="36"/>
    </row>
    <row r="23" spans="2:12" s="34" customFormat="1" ht="16.2" customHeight="1" x14ac:dyDescent="0.2">
      <c r="B23" s="338" t="s">
        <v>92</v>
      </c>
      <c r="C23" s="418" t="s">
        <v>2014</v>
      </c>
      <c r="D23" s="745">
        <v>4076.38</v>
      </c>
      <c r="E23" s="746">
        <v>4076.38</v>
      </c>
      <c r="F23" s="747">
        <v>100</v>
      </c>
      <c r="G23" s="748">
        <v>8</v>
      </c>
      <c r="H23" s="749">
        <v>183</v>
      </c>
      <c r="K23" s="36"/>
      <c r="L23" s="36"/>
    </row>
    <row r="24" spans="2:12" s="34" customFormat="1" ht="16.2" customHeight="1" x14ac:dyDescent="0.2">
      <c r="B24" s="338" t="s">
        <v>93</v>
      </c>
      <c r="C24" s="150" t="s">
        <v>1533</v>
      </c>
      <c r="D24" s="750">
        <v>3361.48</v>
      </c>
      <c r="E24" s="751">
        <v>3361.48</v>
      </c>
      <c r="F24" s="752">
        <v>100</v>
      </c>
      <c r="G24" s="753">
        <v>15</v>
      </c>
      <c r="H24" s="754">
        <v>169</v>
      </c>
      <c r="K24" s="36"/>
      <c r="L24" s="36"/>
    </row>
    <row r="25" spans="2:12" s="34" customFormat="1" ht="16.2" customHeight="1" x14ac:dyDescent="0.2">
      <c r="B25" s="338" t="s">
        <v>94</v>
      </c>
      <c r="C25" s="418" t="s">
        <v>149</v>
      </c>
      <c r="D25" s="745">
        <v>2074.66</v>
      </c>
      <c r="E25" s="746">
        <v>2074.66</v>
      </c>
      <c r="F25" s="747">
        <v>100</v>
      </c>
      <c r="G25" s="748">
        <v>8</v>
      </c>
      <c r="H25" s="749">
        <v>149</v>
      </c>
      <c r="K25" s="36"/>
      <c r="L25" s="36"/>
    </row>
    <row r="26" spans="2:12" s="34" customFormat="1" ht="16.2" customHeight="1" x14ac:dyDescent="0.2">
      <c r="B26" s="338" t="s">
        <v>96</v>
      </c>
      <c r="C26" s="150" t="s">
        <v>151</v>
      </c>
      <c r="D26" s="750">
        <v>2054.21</v>
      </c>
      <c r="E26" s="751">
        <v>2054.21</v>
      </c>
      <c r="F26" s="752">
        <v>100</v>
      </c>
      <c r="G26" s="753">
        <v>8</v>
      </c>
      <c r="H26" s="754">
        <v>115</v>
      </c>
      <c r="K26" s="36"/>
      <c r="L26" s="36"/>
    </row>
    <row r="27" spans="2:12" s="34" customFormat="1" ht="16.2" customHeight="1" x14ac:dyDescent="0.2">
      <c r="B27" s="338" t="s">
        <v>98</v>
      </c>
      <c r="C27" s="418" t="s">
        <v>153</v>
      </c>
      <c r="D27" s="745">
        <v>1859.43</v>
      </c>
      <c r="E27" s="746">
        <v>1859.43</v>
      </c>
      <c r="F27" s="747">
        <v>100</v>
      </c>
      <c r="G27" s="748">
        <v>7</v>
      </c>
      <c r="H27" s="749">
        <v>100</v>
      </c>
      <c r="K27" s="36"/>
      <c r="L27" s="36"/>
    </row>
    <row r="28" spans="2:12" s="34" customFormat="1" ht="16.2" customHeight="1" x14ac:dyDescent="0.2">
      <c r="B28" s="338" t="s">
        <v>99</v>
      </c>
      <c r="C28" s="150" t="s">
        <v>2185</v>
      </c>
      <c r="D28" s="750">
        <v>4869.8100000000004</v>
      </c>
      <c r="E28" s="751">
        <v>4869.8100000000004</v>
      </c>
      <c r="F28" s="752">
        <v>100</v>
      </c>
      <c r="G28" s="753">
        <v>9</v>
      </c>
      <c r="H28" s="754">
        <v>443</v>
      </c>
      <c r="K28" s="36"/>
      <c r="L28" s="36"/>
    </row>
    <row r="29" spans="2:12" s="34" customFormat="1" ht="16.2" customHeight="1" x14ac:dyDescent="0.2">
      <c r="B29" s="338" t="s">
        <v>100</v>
      </c>
      <c r="C29" s="418" t="s">
        <v>2186</v>
      </c>
      <c r="D29" s="745">
        <v>13847.84</v>
      </c>
      <c r="E29" s="746">
        <v>13275.2</v>
      </c>
      <c r="F29" s="747">
        <v>95.864770245756745</v>
      </c>
      <c r="G29" s="748">
        <v>22</v>
      </c>
      <c r="H29" s="749">
        <v>368</v>
      </c>
      <c r="K29" s="36"/>
      <c r="L29" s="36"/>
    </row>
    <row r="30" spans="2:12" s="34" customFormat="1" ht="16.2" customHeight="1" x14ac:dyDescent="0.2">
      <c r="B30" s="338" t="s">
        <v>101</v>
      </c>
      <c r="C30" s="150" t="s">
        <v>156</v>
      </c>
      <c r="D30" s="750">
        <v>3820.09</v>
      </c>
      <c r="E30" s="751">
        <v>3820.09</v>
      </c>
      <c r="F30" s="752">
        <v>100</v>
      </c>
      <c r="G30" s="753">
        <v>1</v>
      </c>
      <c r="H30" s="754" t="s">
        <v>61</v>
      </c>
      <c r="K30" s="36"/>
      <c r="L30" s="36"/>
    </row>
    <row r="31" spans="2:12" s="34" customFormat="1" ht="16.2" customHeight="1" x14ac:dyDescent="0.2">
      <c r="B31" s="338" t="s">
        <v>104</v>
      </c>
      <c r="C31" s="418" t="s">
        <v>2187</v>
      </c>
      <c r="D31" s="745">
        <v>3900.85</v>
      </c>
      <c r="E31" s="746">
        <v>3844.98</v>
      </c>
      <c r="F31" s="747">
        <v>98.567748054911107</v>
      </c>
      <c r="G31" s="748">
        <v>10</v>
      </c>
      <c r="H31" s="749">
        <v>139</v>
      </c>
      <c r="K31" s="36"/>
      <c r="L31" s="36"/>
    </row>
    <row r="32" spans="2:12" s="34" customFormat="1" ht="16.2" customHeight="1" x14ac:dyDescent="0.2">
      <c r="B32" s="338" t="s">
        <v>105</v>
      </c>
      <c r="C32" s="150" t="s">
        <v>2015</v>
      </c>
      <c r="D32" s="750">
        <v>1936.4</v>
      </c>
      <c r="E32" s="751">
        <v>1936.4</v>
      </c>
      <c r="F32" s="752">
        <v>100</v>
      </c>
      <c r="G32" s="753">
        <v>8</v>
      </c>
      <c r="H32" s="754">
        <v>111</v>
      </c>
      <c r="K32" s="36"/>
      <c r="L32" s="36"/>
    </row>
    <row r="33" spans="2:12" s="34" customFormat="1" ht="16.2" customHeight="1" x14ac:dyDescent="0.2">
      <c r="B33" s="338" t="s">
        <v>106</v>
      </c>
      <c r="C33" s="418" t="s">
        <v>2188</v>
      </c>
      <c r="D33" s="745">
        <v>6851.48</v>
      </c>
      <c r="E33" s="746">
        <v>6851.48</v>
      </c>
      <c r="F33" s="747">
        <v>100</v>
      </c>
      <c r="G33" s="748">
        <v>17</v>
      </c>
      <c r="H33" s="749">
        <v>263</v>
      </c>
      <c r="K33" s="36"/>
      <c r="L33" s="36"/>
    </row>
    <row r="34" spans="2:12" s="34" customFormat="1" ht="16.2" customHeight="1" x14ac:dyDescent="0.2">
      <c r="B34" s="338" t="s">
        <v>107</v>
      </c>
      <c r="C34" s="150" t="s">
        <v>1549</v>
      </c>
      <c r="D34" s="750">
        <v>8266.67</v>
      </c>
      <c r="E34" s="751">
        <v>8266.67</v>
      </c>
      <c r="F34" s="752">
        <v>100</v>
      </c>
      <c r="G34" s="753">
        <v>32</v>
      </c>
      <c r="H34" s="754">
        <v>524</v>
      </c>
      <c r="K34" s="36"/>
      <c r="L34" s="36"/>
    </row>
    <row r="35" spans="2:12" s="34" customFormat="1" ht="16.2" customHeight="1" x14ac:dyDescent="0.2">
      <c r="B35" s="338" t="s">
        <v>108</v>
      </c>
      <c r="C35" s="418" t="s">
        <v>2016</v>
      </c>
      <c r="D35" s="745">
        <v>6866.6</v>
      </c>
      <c r="E35" s="746">
        <v>6866.6</v>
      </c>
      <c r="F35" s="747">
        <v>100</v>
      </c>
      <c r="G35" s="748">
        <v>38</v>
      </c>
      <c r="H35" s="749">
        <v>311</v>
      </c>
      <c r="K35" s="36"/>
      <c r="L35" s="36"/>
    </row>
    <row r="36" spans="2:12" s="34" customFormat="1" ht="16.2" customHeight="1" x14ac:dyDescent="0.2">
      <c r="B36" s="338" t="s">
        <v>109</v>
      </c>
      <c r="C36" s="150" t="s">
        <v>2189</v>
      </c>
      <c r="D36" s="750">
        <v>8074.83</v>
      </c>
      <c r="E36" s="751">
        <v>8074.83</v>
      </c>
      <c r="F36" s="752">
        <v>100</v>
      </c>
      <c r="G36" s="753">
        <v>9</v>
      </c>
      <c r="H36" s="754">
        <v>114</v>
      </c>
      <c r="K36" s="36"/>
      <c r="L36" s="36"/>
    </row>
    <row r="37" spans="2:12" s="34" customFormat="1" ht="16.2" customHeight="1" x14ac:dyDescent="0.2">
      <c r="B37" s="338" t="s">
        <v>961</v>
      </c>
      <c r="C37" s="418" t="s">
        <v>962</v>
      </c>
      <c r="D37" s="745">
        <v>4019.84</v>
      </c>
      <c r="E37" s="746">
        <v>4019.84</v>
      </c>
      <c r="F37" s="747">
        <v>100</v>
      </c>
      <c r="G37" s="748">
        <v>11</v>
      </c>
      <c r="H37" s="749">
        <v>291</v>
      </c>
      <c r="K37" s="36"/>
      <c r="L37" s="36"/>
    </row>
    <row r="38" spans="2:12" s="34" customFormat="1" ht="16.2" customHeight="1" x14ac:dyDescent="0.2">
      <c r="B38" s="338" t="s">
        <v>964</v>
      </c>
      <c r="C38" s="150" t="s">
        <v>965</v>
      </c>
      <c r="D38" s="750">
        <v>2055.5300000000002</v>
      </c>
      <c r="E38" s="751">
        <v>2055.5300000000002</v>
      </c>
      <c r="F38" s="752">
        <v>100</v>
      </c>
      <c r="G38" s="753">
        <v>7</v>
      </c>
      <c r="H38" s="754">
        <v>188</v>
      </c>
      <c r="K38" s="36"/>
      <c r="L38" s="36"/>
    </row>
    <row r="39" spans="2:12" s="34" customFormat="1" ht="16.2" customHeight="1" x14ac:dyDescent="0.2">
      <c r="B39" s="338" t="s">
        <v>966</v>
      </c>
      <c r="C39" s="418" t="s">
        <v>967</v>
      </c>
      <c r="D39" s="745">
        <v>2667.77</v>
      </c>
      <c r="E39" s="746">
        <v>2667.77</v>
      </c>
      <c r="F39" s="747">
        <v>100</v>
      </c>
      <c r="G39" s="748">
        <v>1</v>
      </c>
      <c r="H39" s="749" t="s">
        <v>61</v>
      </c>
      <c r="K39" s="36"/>
      <c r="L39" s="36"/>
    </row>
    <row r="40" spans="2:12" s="34" customFormat="1" ht="16.2" customHeight="1" x14ac:dyDescent="0.2">
      <c r="B40" s="338" t="s">
        <v>1444</v>
      </c>
      <c r="C40" s="150" t="s">
        <v>1488</v>
      </c>
      <c r="D40" s="750">
        <v>34270.050000000003</v>
      </c>
      <c r="E40" s="751">
        <v>34270.050000000003</v>
      </c>
      <c r="F40" s="752">
        <v>100</v>
      </c>
      <c r="G40" s="753">
        <v>1</v>
      </c>
      <c r="H40" s="754" t="s">
        <v>61</v>
      </c>
      <c r="K40" s="36"/>
      <c r="L40" s="36"/>
    </row>
    <row r="41" spans="2:12" s="34" customFormat="1" ht="16.2" customHeight="1" x14ac:dyDescent="0.2">
      <c r="B41" s="338" t="s">
        <v>1445</v>
      </c>
      <c r="C41" s="418" t="s">
        <v>2190</v>
      </c>
      <c r="D41" s="745">
        <v>24288.080000000002</v>
      </c>
      <c r="E41" s="746">
        <v>24288.080000000002</v>
      </c>
      <c r="F41" s="747">
        <v>100</v>
      </c>
      <c r="G41" s="748">
        <v>8</v>
      </c>
      <c r="H41" s="749">
        <v>1203</v>
      </c>
      <c r="K41" s="36"/>
      <c r="L41" s="36"/>
    </row>
    <row r="42" spans="2:12" s="34" customFormat="1" ht="16.2" customHeight="1" x14ac:dyDescent="0.2">
      <c r="B42" s="338" t="s">
        <v>1446</v>
      </c>
      <c r="C42" s="150" t="s">
        <v>2191</v>
      </c>
      <c r="D42" s="750">
        <v>7014.62</v>
      </c>
      <c r="E42" s="751">
        <v>7014.62</v>
      </c>
      <c r="F42" s="752">
        <v>100</v>
      </c>
      <c r="G42" s="753">
        <v>5</v>
      </c>
      <c r="H42" s="754">
        <v>331</v>
      </c>
      <c r="K42" s="36"/>
      <c r="L42" s="36"/>
    </row>
    <row r="43" spans="2:12" s="34" customFormat="1" ht="16.2" customHeight="1" x14ac:dyDescent="0.2">
      <c r="B43" s="338" t="s">
        <v>1447</v>
      </c>
      <c r="C43" s="418" t="s">
        <v>1489</v>
      </c>
      <c r="D43" s="745">
        <v>7719.04</v>
      </c>
      <c r="E43" s="746">
        <v>7569.69</v>
      </c>
      <c r="F43" s="747">
        <v>98.065173907636179</v>
      </c>
      <c r="G43" s="748">
        <v>8</v>
      </c>
      <c r="H43" s="749">
        <v>398</v>
      </c>
      <c r="K43" s="36"/>
      <c r="L43" s="36"/>
    </row>
    <row r="44" spans="2:12" s="34" customFormat="1" ht="16.2" customHeight="1" x14ac:dyDescent="0.2">
      <c r="B44" s="338" t="s">
        <v>1448</v>
      </c>
      <c r="C44" s="150" t="s">
        <v>2192</v>
      </c>
      <c r="D44" s="750">
        <v>10914.2</v>
      </c>
      <c r="E44" s="751">
        <v>10914.2</v>
      </c>
      <c r="F44" s="752">
        <v>100</v>
      </c>
      <c r="G44" s="753">
        <v>1</v>
      </c>
      <c r="H44" s="754" t="s">
        <v>61</v>
      </c>
      <c r="K44" s="36"/>
      <c r="L44" s="36"/>
    </row>
    <row r="45" spans="2:12" s="34" customFormat="1" ht="16.2" customHeight="1" x14ac:dyDescent="0.2">
      <c r="B45" s="338" t="s">
        <v>1449</v>
      </c>
      <c r="C45" s="418" t="s">
        <v>1490</v>
      </c>
      <c r="D45" s="745">
        <v>6032.24</v>
      </c>
      <c r="E45" s="746">
        <v>6032.24</v>
      </c>
      <c r="F45" s="747">
        <v>100</v>
      </c>
      <c r="G45" s="748">
        <v>10</v>
      </c>
      <c r="H45" s="749">
        <v>298</v>
      </c>
      <c r="K45" s="36"/>
      <c r="L45" s="36"/>
    </row>
    <row r="46" spans="2:12" s="34" customFormat="1" ht="16.2" customHeight="1" x14ac:dyDescent="0.2">
      <c r="B46" s="338" t="s">
        <v>1450</v>
      </c>
      <c r="C46" s="150" t="s">
        <v>1491</v>
      </c>
      <c r="D46" s="750">
        <v>7429.16</v>
      </c>
      <c r="E46" s="751">
        <v>7429.16</v>
      </c>
      <c r="F46" s="752">
        <v>100</v>
      </c>
      <c r="G46" s="753">
        <v>4</v>
      </c>
      <c r="H46" s="754">
        <v>356</v>
      </c>
      <c r="K46" s="36"/>
      <c r="L46" s="36"/>
    </row>
    <row r="47" spans="2:12" s="34" customFormat="1" ht="16.2" customHeight="1" x14ac:dyDescent="0.2">
      <c r="B47" s="338" t="s">
        <v>1451</v>
      </c>
      <c r="C47" s="418" t="s">
        <v>1492</v>
      </c>
      <c r="D47" s="745">
        <v>3524.17</v>
      </c>
      <c r="E47" s="746">
        <v>3284.67</v>
      </c>
      <c r="F47" s="747">
        <v>93.204073583283446</v>
      </c>
      <c r="G47" s="748">
        <v>7</v>
      </c>
      <c r="H47" s="749">
        <v>159</v>
      </c>
      <c r="K47" s="36"/>
      <c r="L47" s="36"/>
    </row>
    <row r="48" spans="2:12" s="34" customFormat="1" ht="16.2" customHeight="1" x14ac:dyDescent="0.2">
      <c r="B48" s="338" t="s">
        <v>1452</v>
      </c>
      <c r="C48" s="150" t="s">
        <v>1493</v>
      </c>
      <c r="D48" s="750">
        <v>1812.52</v>
      </c>
      <c r="E48" s="751">
        <v>1812.52</v>
      </c>
      <c r="F48" s="752">
        <v>100</v>
      </c>
      <c r="G48" s="753">
        <v>8</v>
      </c>
      <c r="H48" s="754">
        <v>109</v>
      </c>
      <c r="K48" s="36"/>
      <c r="L48" s="36"/>
    </row>
    <row r="49" spans="2:12" s="34" customFormat="1" ht="16.2" customHeight="1" x14ac:dyDescent="0.2">
      <c r="B49" s="338" t="s">
        <v>1453</v>
      </c>
      <c r="C49" s="418" t="s">
        <v>2193</v>
      </c>
      <c r="D49" s="745">
        <v>5850.23</v>
      </c>
      <c r="E49" s="746">
        <v>5286.97</v>
      </c>
      <c r="F49" s="747">
        <v>90.372002468279021</v>
      </c>
      <c r="G49" s="748">
        <v>7</v>
      </c>
      <c r="H49" s="749">
        <v>138</v>
      </c>
      <c r="K49" s="36"/>
      <c r="L49" s="36"/>
    </row>
    <row r="50" spans="2:12" s="34" customFormat="1" ht="16.2" customHeight="1" x14ac:dyDescent="0.2">
      <c r="B50" s="338" t="s">
        <v>111</v>
      </c>
      <c r="C50" s="150" t="s">
        <v>166</v>
      </c>
      <c r="D50" s="750">
        <v>13642.16</v>
      </c>
      <c r="E50" s="751">
        <v>13444.83</v>
      </c>
      <c r="F50" s="752">
        <v>98.553528180288168</v>
      </c>
      <c r="G50" s="753">
        <v>49</v>
      </c>
      <c r="H50" s="754">
        <v>447</v>
      </c>
      <c r="K50" s="36"/>
      <c r="L50" s="36"/>
    </row>
    <row r="51" spans="2:12" s="34" customFormat="1" ht="16.2" customHeight="1" x14ac:dyDescent="0.2">
      <c r="B51" s="338" t="s">
        <v>112</v>
      </c>
      <c r="C51" s="418" t="s">
        <v>2194</v>
      </c>
      <c r="D51" s="745">
        <v>6559.34</v>
      </c>
      <c r="E51" s="746">
        <v>6559.34</v>
      </c>
      <c r="F51" s="747">
        <v>100</v>
      </c>
      <c r="G51" s="748">
        <v>4</v>
      </c>
      <c r="H51" s="749">
        <v>264</v>
      </c>
      <c r="K51" s="36"/>
      <c r="L51" s="36"/>
    </row>
    <row r="52" spans="2:12" s="34" customFormat="1" ht="16.2" customHeight="1" x14ac:dyDescent="0.2">
      <c r="B52" s="338" t="s">
        <v>114</v>
      </c>
      <c r="C52" s="150" t="s">
        <v>2018</v>
      </c>
      <c r="D52" s="750">
        <v>6033.7</v>
      </c>
      <c r="E52" s="751">
        <v>5833.86</v>
      </c>
      <c r="F52" s="752">
        <v>96.687936092281674</v>
      </c>
      <c r="G52" s="753">
        <v>37</v>
      </c>
      <c r="H52" s="754">
        <v>165</v>
      </c>
      <c r="K52" s="36"/>
      <c r="L52" s="36"/>
    </row>
    <row r="53" spans="2:12" s="34" customFormat="1" ht="16.2" customHeight="1" x14ac:dyDescent="0.2">
      <c r="B53" s="338" t="s">
        <v>115</v>
      </c>
      <c r="C53" s="418" t="s">
        <v>170</v>
      </c>
      <c r="D53" s="745">
        <v>5882.2</v>
      </c>
      <c r="E53" s="746">
        <v>5796.86</v>
      </c>
      <c r="F53" s="747">
        <v>98.549182278739238</v>
      </c>
      <c r="G53" s="748">
        <v>30</v>
      </c>
      <c r="H53" s="749">
        <v>175</v>
      </c>
      <c r="K53" s="36"/>
      <c r="L53" s="36"/>
    </row>
    <row r="54" spans="2:12" s="34" customFormat="1" ht="16.2" customHeight="1" x14ac:dyDescent="0.2">
      <c r="B54" s="338" t="s">
        <v>116</v>
      </c>
      <c r="C54" s="150" t="s">
        <v>1574</v>
      </c>
      <c r="D54" s="750">
        <v>3282.9</v>
      </c>
      <c r="E54" s="751">
        <v>2555.9</v>
      </c>
      <c r="F54" s="752">
        <v>77.854945322732959</v>
      </c>
      <c r="G54" s="753">
        <v>15</v>
      </c>
      <c r="H54" s="754">
        <v>86</v>
      </c>
      <c r="K54" s="36"/>
      <c r="L54" s="36"/>
    </row>
    <row r="55" spans="2:12" s="34" customFormat="1" ht="16.2" customHeight="1" x14ac:dyDescent="0.2">
      <c r="B55" s="338" t="s">
        <v>117</v>
      </c>
      <c r="C55" s="418" t="s">
        <v>2019</v>
      </c>
      <c r="D55" s="745">
        <v>4655.74</v>
      </c>
      <c r="E55" s="746">
        <v>4655.74</v>
      </c>
      <c r="F55" s="747">
        <v>100</v>
      </c>
      <c r="G55" s="748">
        <v>17</v>
      </c>
      <c r="H55" s="749">
        <v>172</v>
      </c>
      <c r="K55" s="36"/>
      <c r="L55" s="36"/>
    </row>
    <row r="56" spans="2:12" s="34" customFormat="1" ht="16.2" customHeight="1" x14ac:dyDescent="0.2">
      <c r="B56" s="338" t="s">
        <v>118</v>
      </c>
      <c r="C56" s="150" t="s">
        <v>173</v>
      </c>
      <c r="D56" s="750">
        <v>34616.839999999997</v>
      </c>
      <c r="E56" s="751">
        <v>34616.839999999997</v>
      </c>
      <c r="F56" s="752">
        <v>100</v>
      </c>
      <c r="G56" s="753">
        <v>1</v>
      </c>
      <c r="H56" s="754" t="s">
        <v>61</v>
      </c>
      <c r="K56" s="36"/>
      <c r="L56" s="36"/>
    </row>
    <row r="57" spans="2:12" s="34" customFormat="1" ht="16.2" customHeight="1" x14ac:dyDescent="0.2">
      <c r="B57" s="338" t="s">
        <v>119</v>
      </c>
      <c r="C57" s="418" t="s">
        <v>174</v>
      </c>
      <c r="D57" s="745">
        <v>21171.040000000001</v>
      </c>
      <c r="E57" s="746">
        <v>21129.48</v>
      </c>
      <c r="F57" s="747">
        <v>99.803694102887704</v>
      </c>
      <c r="G57" s="748">
        <v>43</v>
      </c>
      <c r="H57" s="749">
        <v>709</v>
      </c>
      <c r="K57" s="36"/>
      <c r="L57" s="36"/>
    </row>
    <row r="58" spans="2:12" s="34" customFormat="1" ht="16.2" customHeight="1" x14ac:dyDescent="0.2">
      <c r="B58" s="338" t="s">
        <v>120</v>
      </c>
      <c r="C58" s="150" t="s">
        <v>175</v>
      </c>
      <c r="D58" s="750">
        <v>16977.79</v>
      </c>
      <c r="E58" s="751">
        <v>16977.79</v>
      </c>
      <c r="F58" s="752">
        <v>100</v>
      </c>
      <c r="G58" s="753">
        <v>24</v>
      </c>
      <c r="H58" s="754">
        <v>534</v>
      </c>
      <c r="K58" s="36"/>
      <c r="L58" s="36"/>
    </row>
    <row r="59" spans="2:12" s="34" customFormat="1" ht="16.2" customHeight="1" x14ac:dyDescent="0.2">
      <c r="B59" s="338" t="s">
        <v>121</v>
      </c>
      <c r="C59" s="418" t="s">
        <v>176</v>
      </c>
      <c r="D59" s="745">
        <v>5213.0200000000004</v>
      </c>
      <c r="E59" s="746">
        <v>5213.0200000000004</v>
      </c>
      <c r="F59" s="747">
        <v>100</v>
      </c>
      <c r="G59" s="748">
        <v>16</v>
      </c>
      <c r="H59" s="749">
        <v>268</v>
      </c>
      <c r="K59" s="36"/>
      <c r="L59" s="36"/>
    </row>
    <row r="60" spans="2:12" s="34" customFormat="1" ht="16.2" customHeight="1" x14ac:dyDescent="0.2">
      <c r="B60" s="338" t="s">
        <v>122</v>
      </c>
      <c r="C60" s="150" t="s">
        <v>177</v>
      </c>
      <c r="D60" s="750">
        <v>11558.68</v>
      </c>
      <c r="E60" s="751">
        <v>11558.68</v>
      </c>
      <c r="F60" s="752">
        <v>100</v>
      </c>
      <c r="G60" s="753">
        <v>19</v>
      </c>
      <c r="H60" s="754">
        <v>326</v>
      </c>
      <c r="K60" s="36"/>
      <c r="L60" s="36"/>
    </row>
    <row r="61" spans="2:12" s="34" customFormat="1" ht="16.2" customHeight="1" x14ac:dyDescent="0.2">
      <c r="B61" s="338" t="s">
        <v>123</v>
      </c>
      <c r="C61" s="418" t="s">
        <v>178</v>
      </c>
      <c r="D61" s="745">
        <v>7828.17</v>
      </c>
      <c r="E61" s="746">
        <v>7828.17</v>
      </c>
      <c r="F61" s="747">
        <v>100</v>
      </c>
      <c r="G61" s="748">
        <v>20</v>
      </c>
      <c r="H61" s="749">
        <v>230</v>
      </c>
      <c r="K61" s="36"/>
      <c r="L61" s="36"/>
    </row>
    <row r="62" spans="2:12" s="34" customFormat="1" ht="16.2" customHeight="1" x14ac:dyDescent="0.2">
      <c r="B62" s="338" t="s">
        <v>124</v>
      </c>
      <c r="C62" s="150" t="s">
        <v>1588</v>
      </c>
      <c r="D62" s="750">
        <v>7520.72</v>
      </c>
      <c r="E62" s="751">
        <v>7520.72</v>
      </c>
      <c r="F62" s="752">
        <v>100</v>
      </c>
      <c r="G62" s="753">
        <v>54</v>
      </c>
      <c r="H62" s="754">
        <v>276</v>
      </c>
      <c r="K62" s="36"/>
      <c r="L62" s="36"/>
    </row>
    <row r="63" spans="2:12" s="34" customFormat="1" ht="16.2" customHeight="1" thickBot="1" x14ac:dyDescent="0.25">
      <c r="B63" s="345" t="s">
        <v>125</v>
      </c>
      <c r="C63" s="422" t="s">
        <v>2195</v>
      </c>
      <c r="D63" s="755">
        <v>3751.85</v>
      </c>
      <c r="E63" s="756">
        <v>3673.03</v>
      </c>
      <c r="F63" s="757">
        <v>97.89916974292683</v>
      </c>
      <c r="G63" s="758">
        <v>24</v>
      </c>
      <c r="H63" s="759">
        <v>106</v>
      </c>
      <c r="K63" s="36"/>
      <c r="L63" s="36"/>
    </row>
    <row r="64" spans="2:12" s="34" customFormat="1" ht="16.2" customHeight="1" thickTop="1" x14ac:dyDescent="0.2">
      <c r="B64" s="346" t="s">
        <v>184</v>
      </c>
      <c r="C64" s="425" t="s">
        <v>2196</v>
      </c>
      <c r="D64" s="504">
        <v>39708.82999999998</v>
      </c>
      <c r="E64" s="504">
        <v>38474.689999999981</v>
      </c>
      <c r="F64" s="426">
        <v>96.9</v>
      </c>
      <c r="G64" s="348">
        <v>102</v>
      </c>
      <c r="H64" s="521">
        <v>805</v>
      </c>
    </row>
    <row r="65" spans="2:8" s="34" customFormat="1" ht="16.2" customHeight="1" x14ac:dyDescent="0.2">
      <c r="B65" s="346" t="s">
        <v>185</v>
      </c>
      <c r="C65" s="418" t="s">
        <v>2197</v>
      </c>
      <c r="D65" s="745">
        <v>29383.65</v>
      </c>
      <c r="E65" s="746">
        <v>29383.65</v>
      </c>
      <c r="F65" s="760">
        <v>100</v>
      </c>
      <c r="G65" s="342">
        <v>1</v>
      </c>
      <c r="H65" s="749" t="s">
        <v>61</v>
      </c>
    </row>
    <row r="66" spans="2:8" s="34" customFormat="1" ht="16.2" customHeight="1" x14ac:dyDescent="0.2">
      <c r="B66" s="346" t="s">
        <v>186</v>
      </c>
      <c r="C66" s="425" t="s">
        <v>2198</v>
      </c>
      <c r="D66" s="504">
        <v>6295.22</v>
      </c>
      <c r="E66" s="504">
        <v>5554.27</v>
      </c>
      <c r="F66" s="426">
        <v>88.2</v>
      </c>
      <c r="G66" s="348">
        <v>10</v>
      </c>
      <c r="H66" s="521">
        <v>337</v>
      </c>
    </row>
    <row r="67" spans="2:8" s="34" customFormat="1" ht="16.2" customHeight="1" x14ac:dyDescent="0.2">
      <c r="B67" s="346" t="s">
        <v>187</v>
      </c>
      <c r="C67" s="418" t="s">
        <v>2199</v>
      </c>
      <c r="D67" s="745">
        <v>18810.310000000001</v>
      </c>
      <c r="E67" s="746">
        <v>18810.310000000001</v>
      </c>
      <c r="F67" s="760">
        <v>100</v>
      </c>
      <c r="G67" s="342">
        <v>1</v>
      </c>
      <c r="H67" s="749" t="s">
        <v>61</v>
      </c>
    </row>
    <row r="68" spans="2:8" s="34" customFormat="1" ht="16.2" customHeight="1" x14ac:dyDescent="0.2">
      <c r="B68" s="346" t="s">
        <v>188</v>
      </c>
      <c r="C68" s="425" t="s">
        <v>2200</v>
      </c>
      <c r="D68" s="504">
        <v>3611.5899999999997</v>
      </c>
      <c r="E68" s="504">
        <v>3611.5899999999997</v>
      </c>
      <c r="F68" s="426">
        <v>100</v>
      </c>
      <c r="G68" s="348">
        <v>14</v>
      </c>
      <c r="H68" s="521">
        <v>483</v>
      </c>
    </row>
    <row r="69" spans="2:8" s="34" customFormat="1" ht="16.2" customHeight="1" x14ac:dyDescent="0.2">
      <c r="B69" s="346" t="s">
        <v>189</v>
      </c>
      <c r="C69" s="418" t="s">
        <v>2201</v>
      </c>
      <c r="D69" s="745">
        <v>2693.9300000000003</v>
      </c>
      <c r="E69" s="746">
        <v>2595.59</v>
      </c>
      <c r="F69" s="760">
        <v>96.3</v>
      </c>
      <c r="G69" s="342">
        <v>12</v>
      </c>
      <c r="H69" s="749">
        <v>231</v>
      </c>
    </row>
    <row r="70" spans="2:8" s="34" customFormat="1" ht="16.2" customHeight="1" x14ac:dyDescent="0.2">
      <c r="B70" s="346" t="s">
        <v>190</v>
      </c>
      <c r="C70" s="425" t="s">
        <v>2202</v>
      </c>
      <c r="D70" s="504">
        <v>2891.32</v>
      </c>
      <c r="E70" s="504">
        <v>2891.32</v>
      </c>
      <c r="F70" s="426">
        <v>100</v>
      </c>
      <c r="G70" s="348">
        <v>7</v>
      </c>
      <c r="H70" s="521">
        <v>124</v>
      </c>
    </row>
    <row r="71" spans="2:8" s="34" customFormat="1" ht="16.2" customHeight="1" x14ac:dyDescent="0.2">
      <c r="B71" s="346" t="s">
        <v>191</v>
      </c>
      <c r="C71" s="418" t="s">
        <v>2203</v>
      </c>
      <c r="D71" s="745">
        <v>14367.98</v>
      </c>
      <c r="E71" s="746">
        <v>14367.98</v>
      </c>
      <c r="F71" s="760">
        <v>100</v>
      </c>
      <c r="G71" s="342">
        <v>1</v>
      </c>
      <c r="H71" s="749" t="s">
        <v>61</v>
      </c>
    </row>
    <row r="72" spans="2:8" s="34" customFormat="1" ht="16.2" customHeight="1" x14ac:dyDescent="0.2">
      <c r="B72" s="346" t="s">
        <v>192</v>
      </c>
      <c r="C72" s="425" t="s">
        <v>2204</v>
      </c>
      <c r="D72" s="504">
        <v>12385.18</v>
      </c>
      <c r="E72" s="504">
        <v>12385.18</v>
      </c>
      <c r="F72" s="426">
        <v>100</v>
      </c>
      <c r="G72" s="348">
        <v>1</v>
      </c>
      <c r="H72" s="521" t="s">
        <v>61</v>
      </c>
    </row>
    <row r="73" spans="2:8" s="34" customFormat="1" ht="16.2" customHeight="1" x14ac:dyDescent="0.2">
      <c r="B73" s="346" t="s">
        <v>193</v>
      </c>
      <c r="C73" s="418" t="s">
        <v>2205</v>
      </c>
      <c r="D73" s="745">
        <v>7480.63</v>
      </c>
      <c r="E73" s="746">
        <v>7480.63</v>
      </c>
      <c r="F73" s="760">
        <v>100</v>
      </c>
      <c r="G73" s="342">
        <v>1</v>
      </c>
      <c r="H73" s="749" t="s">
        <v>61</v>
      </c>
    </row>
    <row r="74" spans="2:8" s="34" customFormat="1" ht="16.2" customHeight="1" x14ac:dyDescent="0.2">
      <c r="B74" s="346" t="s">
        <v>194</v>
      </c>
      <c r="C74" s="425" t="s">
        <v>2206</v>
      </c>
      <c r="D74" s="504">
        <v>1791.3399999999997</v>
      </c>
      <c r="E74" s="504">
        <v>1791.3399999999997</v>
      </c>
      <c r="F74" s="426">
        <v>100</v>
      </c>
      <c r="G74" s="348">
        <v>10</v>
      </c>
      <c r="H74" s="521">
        <v>127</v>
      </c>
    </row>
    <row r="75" spans="2:8" s="34" customFormat="1" ht="16.2" customHeight="1" x14ac:dyDescent="0.2">
      <c r="B75" s="346" t="s">
        <v>195</v>
      </c>
      <c r="C75" s="418" t="s">
        <v>2207</v>
      </c>
      <c r="D75" s="745">
        <v>2286.4699999999998</v>
      </c>
      <c r="E75" s="746">
        <v>2286.4699999999998</v>
      </c>
      <c r="F75" s="760">
        <v>100</v>
      </c>
      <c r="G75" s="342">
        <v>1</v>
      </c>
      <c r="H75" s="749" t="s">
        <v>61</v>
      </c>
    </row>
    <row r="76" spans="2:8" s="34" customFormat="1" ht="16.2" customHeight="1" x14ac:dyDescent="0.2">
      <c r="B76" s="346" t="s">
        <v>196</v>
      </c>
      <c r="C76" s="425" t="s">
        <v>2208</v>
      </c>
      <c r="D76" s="504">
        <v>2457.36</v>
      </c>
      <c r="E76" s="504">
        <v>2457.36</v>
      </c>
      <c r="F76" s="426">
        <v>100</v>
      </c>
      <c r="G76" s="348">
        <v>7</v>
      </c>
      <c r="H76" s="521">
        <v>119</v>
      </c>
    </row>
    <row r="77" spans="2:8" s="34" customFormat="1" ht="16.2" customHeight="1" x14ac:dyDescent="0.2">
      <c r="B77" s="346" t="s">
        <v>197</v>
      </c>
      <c r="C77" s="418" t="s">
        <v>2209</v>
      </c>
      <c r="D77" s="745">
        <v>6217.85</v>
      </c>
      <c r="E77" s="746">
        <v>6217.85</v>
      </c>
      <c r="F77" s="760">
        <v>100</v>
      </c>
      <c r="G77" s="342">
        <v>1</v>
      </c>
      <c r="H77" s="749" t="s">
        <v>61</v>
      </c>
    </row>
    <row r="78" spans="2:8" s="34" customFormat="1" ht="16.2" customHeight="1" x14ac:dyDescent="0.2">
      <c r="B78" s="346" t="s">
        <v>198</v>
      </c>
      <c r="C78" s="425" t="s">
        <v>2210</v>
      </c>
      <c r="D78" s="504">
        <v>3381.19</v>
      </c>
      <c r="E78" s="504">
        <v>3381.19</v>
      </c>
      <c r="F78" s="426">
        <v>100</v>
      </c>
      <c r="G78" s="348">
        <v>1</v>
      </c>
      <c r="H78" s="521" t="s">
        <v>61</v>
      </c>
    </row>
    <row r="79" spans="2:8" s="34" customFormat="1" ht="16.2" customHeight="1" x14ac:dyDescent="0.2">
      <c r="B79" s="346" t="s">
        <v>199</v>
      </c>
      <c r="C79" s="418" t="s">
        <v>2211</v>
      </c>
      <c r="D79" s="745">
        <v>4183.63</v>
      </c>
      <c r="E79" s="746">
        <v>4183.63</v>
      </c>
      <c r="F79" s="760">
        <v>100</v>
      </c>
      <c r="G79" s="342">
        <v>1</v>
      </c>
      <c r="H79" s="749" t="s">
        <v>61</v>
      </c>
    </row>
    <row r="80" spans="2:8" s="34" customFormat="1" ht="16.2" customHeight="1" x14ac:dyDescent="0.2">
      <c r="B80" s="346" t="s">
        <v>200</v>
      </c>
      <c r="C80" s="425" t="s">
        <v>2212</v>
      </c>
      <c r="D80" s="504">
        <v>1421.31</v>
      </c>
      <c r="E80" s="504">
        <v>1421.31</v>
      </c>
      <c r="F80" s="426">
        <v>100</v>
      </c>
      <c r="G80" s="348">
        <v>1</v>
      </c>
      <c r="H80" s="521" t="s">
        <v>61</v>
      </c>
    </row>
    <row r="81" spans="2:8" s="34" customFormat="1" ht="16.2" customHeight="1" x14ac:dyDescent="0.2">
      <c r="B81" s="346" t="s">
        <v>201</v>
      </c>
      <c r="C81" s="418" t="s">
        <v>2213</v>
      </c>
      <c r="D81" s="745">
        <v>1725.61</v>
      </c>
      <c r="E81" s="746">
        <v>1725.61</v>
      </c>
      <c r="F81" s="760">
        <v>100</v>
      </c>
      <c r="G81" s="342">
        <v>1</v>
      </c>
      <c r="H81" s="749" t="s">
        <v>61</v>
      </c>
    </row>
    <row r="82" spans="2:8" s="34" customFormat="1" ht="16.2" customHeight="1" x14ac:dyDescent="0.2">
      <c r="B82" s="346" t="s">
        <v>202</v>
      </c>
      <c r="C82" s="425" t="s">
        <v>2214</v>
      </c>
      <c r="D82" s="504">
        <v>3057.02</v>
      </c>
      <c r="E82" s="504">
        <v>3057.02</v>
      </c>
      <c r="F82" s="426">
        <v>100</v>
      </c>
      <c r="G82" s="348">
        <v>1</v>
      </c>
      <c r="H82" s="521" t="s">
        <v>61</v>
      </c>
    </row>
    <row r="83" spans="2:8" s="34" customFormat="1" ht="16.2" customHeight="1" x14ac:dyDescent="0.2">
      <c r="B83" s="346" t="s">
        <v>203</v>
      </c>
      <c r="C83" s="418" t="s">
        <v>2215</v>
      </c>
      <c r="D83" s="745">
        <v>1923.64</v>
      </c>
      <c r="E83" s="746">
        <v>1923.64</v>
      </c>
      <c r="F83" s="760">
        <v>100</v>
      </c>
      <c r="G83" s="342">
        <v>1</v>
      </c>
      <c r="H83" s="749" t="s">
        <v>61</v>
      </c>
    </row>
    <row r="84" spans="2:8" s="34" customFormat="1" ht="16.2" customHeight="1" x14ac:dyDescent="0.2">
      <c r="B84" s="346" t="s">
        <v>204</v>
      </c>
      <c r="C84" s="425" t="s">
        <v>2216</v>
      </c>
      <c r="D84" s="504">
        <v>1930.05</v>
      </c>
      <c r="E84" s="504">
        <v>1930.05</v>
      </c>
      <c r="F84" s="426">
        <v>100</v>
      </c>
      <c r="G84" s="348">
        <v>1</v>
      </c>
      <c r="H84" s="521" t="s">
        <v>61</v>
      </c>
    </row>
    <row r="85" spans="2:8" s="34" customFormat="1" ht="16.2" customHeight="1" x14ac:dyDescent="0.2">
      <c r="B85" s="346" t="s">
        <v>205</v>
      </c>
      <c r="C85" s="418" t="s">
        <v>2217</v>
      </c>
      <c r="D85" s="745">
        <v>4105</v>
      </c>
      <c r="E85" s="746">
        <v>4105</v>
      </c>
      <c r="F85" s="760">
        <v>100</v>
      </c>
      <c r="G85" s="342">
        <v>1</v>
      </c>
      <c r="H85" s="749" t="s">
        <v>61</v>
      </c>
    </row>
    <row r="86" spans="2:8" s="34" customFormat="1" ht="16.2" customHeight="1" x14ac:dyDescent="0.2">
      <c r="B86" s="346" t="s">
        <v>206</v>
      </c>
      <c r="C86" s="425" t="s">
        <v>2218</v>
      </c>
      <c r="D86" s="504">
        <v>1305.78</v>
      </c>
      <c r="E86" s="504">
        <v>1305.78</v>
      </c>
      <c r="F86" s="426">
        <v>100</v>
      </c>
      <c r="G86" s="348">
        <v>1</v>
      </c>
      <c r="H86" s="521" t="s">
        <v>61</v>
      </c>
    </row>
    <row r="87" spans="2:8" s="34" customFormat="1" ht="16.2" customHeight="1" x14ac:dyDescent="0.2">
      <c r="B87" s="346" t="s">
        <v>207</v>
      </c>
      <c r="C87" s="418" t="s">
        <v>2219</v>
      </c>
      <c r="D87" s="745">
        <v>1831</v>
      </c>
      <c r="E87" s="746">
        <v>1831</v>
      </c>
      <c r="F87" s="760">
        <v>100</v>
      </c>
      <c r="G87" s="342">
        <v>1</v>
      </c>
      <c r="H87" s="749" t="s">
        <v>61</v>
      </c>
    </row>
    <row r="88" spans="2:8" s="34" customFormat="1" ht="16.2" customHeight="1" x14ac:dyDescent="0.2">
      <c r="B88" s="346" t="s">
        <v>208</v>
      </c>
      <c r="C88" s="425" t="s">
        <v>2220</v>
      </c>
      <c r="D88" s="504">
        <v>989.77</v>
      </c>
      <c r="E88" s="504">
        <v>989.77</v>
      </c>
      <c r="F88" s="426">
        <v>100</v>
      </c>
      <c r="G88" s="348">
        <v>1</v>
      </c>
      <c r="H88" s="521" t="s">
        <v>61</v>
      </c>
    </row>
    <row r="89" spans="2:8" s="34" customFormat="1" ht="16.2" customHeight="1" x14ac:dyDescent="0.2">
      <c r="B89" s="346" t="s">
        <v>209</v>
      </c>
      <c r="C89" s="418" t="s">
        <v>2221</v>
      </c>
      <c r="D89" s="745">
        <v>2783.79</v>
      </c>
      <c r="E89" s="746">
        <v>2783.79</v>
      </c>
      <c r="F89" s="760">
        <v>100</v>
      </c>
      <c r="G89" s="342">
        <v>1</v>
      </c>
      <c r="H89" s="749" t="s">
        <v>61</v>
      </c>
    </row>
    <row r="90" spans="2:8" s="34" customFormat="1" ht="16.2" customHeight="1" x14ac:dyDescent="0.2">
      <c r="B90" s="346" t="s">
        <v>210</v>
      </c>
      <c r="C90" s="425" t="s">
        <v>249</v>
      </c>
      <c r="D90" s="504">
        <v>1646.97</v>
      </c>
      <c r="E90" s="504">
        <v>1646.97</v>
      </c>
      <c r="F90" s="426">
        <v>100</v>
      </c>
      <c r="G90" s="348">
        <v>1</v>
      </c>
      <c r="H90" s="521" t="s">
        <v>61</v>
      </c>
    </row>
    <row r="91" spans="2:8" s="34" customFormat="1" ht="16.2" customHeight="1" x14ac:dyDescent="0.2">
      <c r="B91" s="346" t="s">
        <v>211</v>
      </c>
      <c r="C91" s="418" t="s">
        <v>2222</v>
      </c>
      <c r="D91" s="745">
        <v>2462.4</v>
      </c>
      <c r="E91" s="746">
        <v>2462.4</v>
      </c>
      <c r="F91" s="760">
        <v>100</v>
      </c>
      <c r="G91" s="342">
        <v>1</v>
      </c>
      <c r="H91" s="749" t="s">
        <v>61</v>
      </c>
    </row>
    <row r="92" spans="2:8" s="34" customFormat="1" ht="16.2" customHeight="1" x14ac:dyDescent="0.2">
      <c r="B92" s="346" t="s">
        <v>212</v>
      </c>
      <c r="C92" s="425" t="s">
        <v>251</v>
      </c>
      <c r="D92" s="504">
        <v>892.56</v>
      </c>
      <c r="E92" s="504">
        <v>892.56</v>
      </c>
      <c r="F92" s="426">
        <v>100</v>
      </c>
      <c r="G92" s="348">
        <v>1</v>
      </c>
      <c r="H92" s="521" t="s">
        <v>61</v>
      </c>
    </row>
    <row r="93" spans="2:8" s="34" customFormat="1" ht="16.2" customHeight="1" x14ac:dyDescent="0.2">
      <c r="B93" s="346" t="s">
        <v>213</v>
      </c>
      <c r="C93" s="418" t="s">
        <v>2223</v>
      </c>
      <c r="D93" s="745">
        <v>1793</v>
      </c>
      <c r="E93" s="746">
        <v>1793</v>
      </c>
      <c r="F93" s="760">
        <v>100</v>
      </c>
      <c r="G93" s="342">
        <v>1</v>
      </c>
      <c r="H93" s="749" t="s">
        <v>61</v>
      </c>
    </row>
    <row r="94" spans="2:8" s="34" customFormat="1" ht="16.2" customHeight="1" x14ac:dyDescent="0.2">
      <c r="B94" s="346" t="s">
        <v>214</v>
      </c>
      <c r="C94" s="425" t="s">
        <v>2224</v>
      </c>
      <c r="D94" s="504">
        <v>2042.08</v>
      </c>
      <c r="E94" s="504">
        <v>2042.08</v>
      </c>
      <c r="F94" s="426">
        <v>100</v>
      </c>
      <c r="G94" s="348">
        <v>1</v>
      </c>
      <c r="H94" s="521" t="s">
        <v>61</v>
      </c>
    </row>
    <row r="95" spans="2:8" s="34" customFormat="1" ht="16.2" customHeight="1" x14ac:dyDescent="0.2">
      <c r="B95" s="346" t="s">
        <v>215</v>
      </c>
      <c r="C95" s="418" t="s">
        <v>2225</v>
      </c>
      <c r="D95" s="745">
        <v>1277.06</v>
      </c>
      <c r="E95" s="746">
        <v>1277.06</v>
      </c>
      <c r="F95" s="760">
        <v>100</v>
      </c>
      <c r="G95" s="342">
        <v>10</v>
      </c>
      <c r="H95" s="749">
        <v>92</v>
      </c>
    </row>
    <row r="96" spans="2:8" s="34" customFormat="1" ht="16.2" customHeight="1" x14ac:dyDescent="0.2">
      <c r="B96" s="346" t="s">
        <v>1464</v>
      </c>
      <c r="C96" s="425" t="s">
        <v>2226</v>
      </c>
      <c r="D96" s="504">
        <v>61763.280000000006</v>
      </c>
      <c r="E96" s="504">
        <v>61763.280000000006</v>
      </c>
      <c r="F96" s="426">
        <v>100</v>
      </c>
      <c r="G96" s="348">
        <v>2</v>
      </c>
      <c r="H96" s="521" t="s">
        <v>61</v>
      </c>
    </row>
    <row r="97" spans="2:8" s="34" customFormat="1" ht="16.2" customHeight="1" x14ac:dyDescent="0.2">
      <c r="B97" s="346" t="s">
        <v>1465</v>
      </c>
      <c r="C97" s="418" t="s">
        <v>2227</v>
      </c>
      <c r="D97" s="745">
        <v>14960.69</v>
      </c>
      <c r="E97" s="746">
        <v>14960.69</v>
      </c>
      <c r="F97" s="760">
        <v>100</v>
      </c>
      <c r="G97" s="342">
        <v>3</v>
      </c>
      <c r="H97" s="749">
        <v>258</v>
      </c>
    </row>
    <row r="98" spans="2:8" s="34" customFormat="1" ht="16.2" customHeight="1" x14ac:dyDescent="0.2">
      <c r="B98" s="346" t="s">
        <v>1466</v>
      </c>
      <c r="C98" s="425" t="s">
        <v>2228</v>
      </c>
      <c r="D98" s="504">
        <v>51098.42</v>
      </c>
      <c r="E98" s="504">
        <v>51098.42</v>
      </c>
      <c r="F98" s="426">
        <v>100</v>
      </c>
      <c r="G98" s="348">
        <v>1</v>
      </c>
      <c r="H98" s="521" t="s">
        <v>61</v>
      </c>
    </row>
    <row r="99" spans="2:8" s="34" customFormat="1" ht="16.2" customHeight="1" x14ac:dyDescent="0.2">
      <c r="B99" s="346" t="s">
        <v>216</v>
      </c>
      <c r="C99" s="418" t="s">
        <v>1494</v>
      </c>
      <c r="D99" s="745">
        <v>9819.4199999999964</v>
      </c>
      <c r="E99" s="746">
        <v>9137.7199999999957</v>
      </c>
      <c r="F99" s="760">
        <v>93.1</v>
      </c>
      <c r="G99" s="342">
        <v>42</v>
      </c>
      <c r="H99" s="749">
        <v>609</v>
      </c>
    </row>
    <row r="100" spans="2:8" s="34" customFormat="1" ht="16.2" customHeight="1" x14ac:dyDescent="0.2">
      <c r="B100" s="346" t="s">
        <v>217</v>
      </c>
      <c r="C100" s="425" t="s">
        <v>2229</v>
      </c>
      <c r="D100" s="504">
        <v>24399.119999999999</v>
      </c>
      <c r="E100" s="504">
        <v>24399.119999999999</v>
      </c>
      <c r="F100" s="426">
        <v>100</v>
      </c>
      <c r="G100" s="348">
        <v>1</v>
      </c>
      <c r="H100" s="521" t="s">
        <v>61</v>
      </c>
    </row>
    <row r="101" spans="2:8" s="34" customFormat="1" ht="16.2" customHeight="1" x14ac:dyDescent="0.2">
      <c r="B101" s="346" t="s">
        <v>218</v>
      </c>
      <c r="C101" s="418" t="s">
        <v>2230</v>
      </c>
      <c r="D101" s="745">
        <v>19848.34</v>
      </c>
      <c r="E101" s="745">
        <v>19848.34</v>
      </c>
      <c r="F101" s="760">
        <v>100</v>
      </c>
      <c r="G101" s="342">
        <v>1</v>
      </c>
      <c r="H101" s="749" t="s">
        <v>61</v>
      </c>
    </row>
    <row r="102" spans="2:8" s="34" customFormat="1" ht="16.2" customHeight="1" x14ac:dyDescent="0.2">
      <c r="B102" s="346" t="s">
        <v>219</v>
      </c>
      <c r="C102" s="425" t="s">
        <v>2231</v>
      </c>
      <c r="D102" s="504">
        <v>34198.01</v>
      </c>
      <c r="E102" s="504">
        <v>34198.01</v>
      </c>
      <c r="F102" s="426">
        <v>100</v>
      </c>
      <c r="G102" s="348">
        <v>1</v>
      </c>
      <c r="H102" s="521" t="s">
        <v>61</v>
      </c>
    </row>
    <row r="103" spans="2:8" s="34" customFormat="1" ht="16.2" customHeight="1" x14ac:dyDescent="0.2">
      <c r="B103" s="346" t="s">
        <v>220</v>
      </c>
      <c r="C103" s="418" t="s">
        <v>2232</v>
      </c>
      <c r="D103" s="745">
        <v>11714.36</v>
      </c>
      <c r="E103" s="746">
        <v>11714.36</v>
      </c>
      <c r="F103" s="760">
        <v>100</v>
      </c>
      <c r="G103" s="342">
        <v>1</v>
      </c>
      <c r="H103" s="749" t="s">
        <v>61</v>
      </c>
    </row>
    <row r="104" spans="2:8" s="34" customFormat="1" ht="16.2" customHeight="1" x14ac:dyDescent="0.2">
      <c r="B104" s="346" t="s">
        <v>221</v>
      </c>
      <c r="C104" s="425" t="s">
        <v>2233</v>
      </c>
      <c r="D104" s="504">
        <v>4627.3500000000004</v>
      </c>
      <c r="E104" s="504">
        <v>4271.58</v>
      </c>
      <c r="F104" s="426">
        <v>92.3</v>
      </c>
      <c r="G104" s="348">
        <v>6</v>
      </c>
      <c r="H104" s="521">
        <v>332</v>
      </c>
    </row>
    <row r="105" spans="2:8" s="34" customFormat="1" ht="16.2" customHeight="1" x14ac:dyDescent="0.2">
      <c r="B105" s="346" t="s">
        <v>222</v>
      </c>
      <c r="C105" s="418" t="s">
        <v>2234</v>
      </c>
      <c r="D105" s="745">
        <v>4030.37</v>
      </c>
      <c r="E105" s="746">
        <v>4030.37</v>
      </c>
      <c r="F105" s="760">
        <v>100</v>
      </c>
      <c r="G105" s="342">
        <v>16</v>
      </c>
      <c r="H105" s="749">
        <v>258</v>
      </c>
    </row>
    <row r="106" spans="2:8" s="34" customFormat="1" ht="16.2" customHeight="1" thickBot="1" x14ac:dyDescent="0.25">
      <c r="B106" s="428" t="s">
        <v>2235</v>
      </c>
      <c r="C106" s="429" t="s">
        <v>1471</v>
      </c>
      <c r="D106" s="505">
        <v>1580.7</v>
      </c>
      <c r="E106" s="505">
        <v>1580.7</v>
      </c>
      <c r="F106" s="430">
        <v>100</v>
      </c>
      <c r="G106" s="350">
        <v>6</v>
      </c>
      <c r="H106" s="522">
        <v>64</v>
      </c>
    </row>
    <row r="107" spans="2:8" s="34" customFormat="1" ht="16.2" customHeight="1" thickTop="1" x14ac:dyDescent="0.2">
      <c r="B107" s="352" t="s">
        <v>263</v>
      </c>
      <c r="C107" s="418" t="s">
        <v>2236</v>
      </c>
      <c r="D107" s="745">
        <v>70045.850000000006</v>
      </c>
      <c r="E107" s="746">
        <v>70045.850000000006</v>
      </c>
      <c r="F107" s="760">
        <v>100</v>
      </c>
      <c r="G107" s="342">
        <v>2</v>
      </c>
      <c r="H107" s="749" t="s">
        <v>61</v>
      </c>
    </row>
    <row r="108" spans="2:8" s="34" customFormat="1" ht="16.2" customHeight="1" x14ac:dyDescent="0.2">
      <c r="B108" s="352" t="s">
        <v>264</v>
      </c>
      <c r="C108" s="425" t="s">
        <v>2237</v>
      </c>
      <c r="D108" s="504">
        <v>52794.55</v>
      </c>
      <c r="E108" s="504">
        <v>52794.55</v>
      </c>
      <c r="F108" s="426">
        <v>100</v>
      </c>
      <c r="G108" s="348">
        <v>2</v>
      </c>
      <c r="H108" s="521" t="s">
        <v>61</v>
      </c>
    </row>
    <row r="109" spans="2:8" s="34" customFormat="1" ht="16.2" customHeight="1" x14ac:dyDescent="0.2">
      <c r="B109" s="352" t="s">
        <v>265</v>
      </c>
      <c r="C109" s="418" t="s">
        <v>2033</v>
      </c>
      <c r="D109" s="745">
        <v>71645.490000000005</v>
      </c>
      <c r="E109" s="746">
        <v>71645.490000000005</v>
      </c>
      <c r="F109" s="760">
        <v>100</v>
      </c>
      <c r="G109" s="342">
        <v>2</v>
      </c>
      <c r="H109" s="749" t="s">
        <v>61</v>
      </c>
    </row>
    <row r="110" spans="2:8" s="34" customFormat="1" ht="16.2" customHeight="1" x14ac:dyDescent="0.2">
      <c r="B110" s="352" t="s">
        <v>266</v>
      </c>
      <c r="C110" s="425" t="s">
        <v>2238</v>
      </c>
      <c r="D110" s="504">
        <v>47995.23</v>
      </c>
      <c r="E110" s="504">
        <v>47995.23</v>
      </c>
      <c r="F110" s="426">
        <v>100</v>
      </c>
      <c r="G110" s="348">
        <v>2</v>
      </c>
      <c r="H110" s="521" t="s">
        <v>61</v>
      </c>
    </row>
    <row r="111" spans="2:8" s="34" customFormat="1" ht="16.2" customHeight="1" x14ac:dyDescent="0.2">
      <c r="B111" s="352" t="s">
        <v>267</v>
      </c>
      <c r="C111" s="418" t="s">
        <v>2239</v>
      </c>
      <c r="D111" s="745">
        <v>50450</v>
      </c>
      <c r="E111" s="746">
        <v>50450</v>
      </c>
      <c r="F111" s="760">
        <v>100</v>
      </c>
      <c r="G111" s="342">
        <v>1</v>
      </c>
      <c r="H111" s="749" t="s">
        <v>61</v>
      </c>
    </row>
    <row r="112" spans="2:8" s="34" customFormat="1" ht="16.2" customHeight="1" x14ac:dyDescent="0.2">
      <c r="B112" s="352" t="s">
        <v>268</v>
      </c>
      <c r="C112" s="425" t="s">
        <v>287</v>
      </c>
      <c r="D112" s="504">
        <v>57448.03</v>
      </c>
      <c r="E112" s="504">
        <v>57448.03</v>
      </c>
      <c r="F112" s="426">
        <v>100</v>
      </c>
      <c r="G112" s="348">
        <v>1</v>
      </c>
      <c r="H112" s="521" t="s">
        <v>61</v>
      </c>
    </row>
    <row r="113" spans="2:12" s="34" customFormat="1" ht="16.2" customHeight="1" x14ac:dyDescent="0.2">
      <c r="B113" s="352" t="s">
        <v>269</v>
      </c>
      <c r="C113" s="418" t="s">
        <v>2240</v>
      </c>
      <c r="D113" s="745">
        <v>34837.65</v>
      </c>
      <c r="E113" s="746">
        <v>34837.65</v>
      </c>
      <c r="F113" s="760">
        <v>100</v>
      </c>
      <c r="G113" s="342">
        <v>6</v>
      </c>
      <c r="H113" s="749">
        <v>221</v>
      </c>
    </row>
    <row r="114" spans="2:12" s="34" customFormat="1" ht="16.2" customHeight="1" x14ac:dyDescent="0.2">
      <c r="B114" s="352" t="s">
        <v>270</v>
      </c>
      <c r="C114" s="425" t="s">
        <v>2241</v>
      </c>
      <c r="D114" s="504">
        <v>29630.48</v>
      </c>
      <c r="E114" s="504">
        <v>29630.48</v>
      </c>
      <c r="F114" s="426">
        <v>100</v>
      </c>
      <c r="G114" s="348">
        <v>1</v>
      </c>
      <c r="H114" s="521" t="s">
        <v>61</v>
      </c>
    </row>
    <row r="115" spans="2:12" s="34" customFormat="1" ht="16.2" customHeight="1" x14ac:dyDescent="0.2">
      <c r="B115" s="352" t="s">
        <v>271</v>
      </c>
      <c r="C115" s="418" t="s">
        <v>2242</v>
      </c>
      <c r="D115" s="745">
        <v>30328.41</v>
      </c>
      <c r="E115" s="746">
        <v>30328.41</v>
      </c>
      <c r="F115" s="760">
        <v>100</v>
      </c>
      <c r="G115" s="342">
        <v>2</v>
      </c>
      <c r="H115" s="749" t="s">
        <v>61</v>
      </c>
    </row>
    <row r="116" spans="2:12" s="34" customFormat="1" ht="16.2" customHeight="1" x14ac:dyDescent="0.2">
      <c r="B116" s="352" t="s">
        <v>272</v>
      </c>
      <c r="C116" s="425" t="s">
        <v>2243</v>
      </c>
      <c r="D116" s="504">
        <v>24931.11</v>
      </c>
      <c r="E116" s="504">
        <v>24931.11</v>
      </c>
      <c r="F116" s="426">
        <v>100</v>
      </c>
      <c r="G116" s="348">
        <v>1</v>
      </c>
      <c r="H116" s="521" t="s">
        <v>61</v>
      </c>
    </row>
    <row r="117" spans="2:12" s="34" customFormat="1" ht="16.2" customHeight="1" x14ac:dyDescent="0.2">
      <c r="B117" s="352" t="s">
        <v>273</v>
      </c>
      <c r="C117" s="418" t="s">
        <v>2244</v>
      </c>
      <c r="D117" s="745">
        <v>24888.67</v>
      </c>
      <c r="E117" s="746">
        <v>24888.67</v>
      </c>
      <c r="F117" s="760">
        <v>100</v>
      </c>
      <c r="G117" s="342">
        <v>1</v>
      </c>
      <c r="H117" s="749" t="s">
        <v>61</v>
      </c>
    </row>
    <row r="118" spans="2:12" s="34" customFormat="1" ht="16.2" customHeight="1" x14ac:dyDescent="0.2">
      <c r="B118" s="352" t="s">
        <v>274</v>
      </c>
      <c r="C118" s="425" t="s">
        <v>2245</v>
      </c>
      <c r="D118" s="504">
        <v>13648.7</v>
      </c>
      <c r="E118" s="504">
        <v>13648.7</v>
      </c>
      <c r="F118" s="426">
        <v>100</v>
      </c>
      <c r="G118" s="348">
        <v>1</v>
      </c>
      <c r="H118" s="521" t="s">
        <v>61</v>
      </c>
    </row>
    <row r="119" spans="2:12" s="34" customFormat="1" ht="16.2" customHeight="1" x14ac:dyDescent="0.2">
      <c r="B119" s="352" t="s">
        <v>275</v>
      </c>
      <c r="C119" s="418" t="s">
        <v>2246</v>
      </c>
      <c r="D119" s="745">
        <v>12003.57</v>
      </c>
      <c r="E119" s="746">
        <v>12003.57</v>
      </c>
      <c r="F119" s="760">
        <v>100</v>
      </c>
      <c r="G119" s="342">
        <v>1</v>
      </c>
      <c r="H119" s="749" t="s">
        <v>61</v>
      </c>
    </row>
    <row r="120" spans="2:12" s="34" customFormat="1" ht="16.2" customHeight="1" x14ac:dyDescent="0.2">
      <c r="B120" s="352" t="s">
        <v>276</v>
      </c>
      <c r="C120" s="425" t="s">
        <v>2247</v>
      </c>
      <c r="D120" s="504">
        <v>9825.52</v>
      </c>
      <c r="E120" s="504">
        <v>9825.52</v>
      </c>
      <c r="F120" s="426">
        <v>100</v>
      </c>
      <c r="G120" s="348">
        <v>1</v>
      </c>
      <c r="H120" s="521" t="s">
        <v>61</v>
      </c>
    </row>
    <row r="121" spans="2:12" s="34" customFormat="1" ht="16.2" customHeight="1" x14ac:dyDescent="0.2">
      <c r="B121" s="352" t="s">
        <v>277</v>
      </c>
      <c r="C121" s="418" t="s">
        <v>2047</v>
      </c>
      <c r="D121" s="745">
        <v>42840.91</v>
      </c>
      <c r="E121" s="746">
        <v>42840.91</v>
      </c>
      <c r="F121" s="760">
        <v>100</v>
      </c>
      <c r="G121" s="342">
        <v>1</v>
      </c>
      <c r="H121" s="749" t="s">
        <v>61</v>
      </c>
    </row>
    <row r="122" spans="2:12" s="34" customFormat="1" ht="16.2" customHeight="1" x14ac:dyDescent="0.2">
      <c r="B122" s="352" t="s">
        <v>1472</v>
      </c>
      <c r="C122" s="425" t="s">
        <v>1495</v>
      </c>
      <c r="D122" s="504">
        <v>50539.270000000004</v>
      </c>
      <c r="E122" s="504">
        <v>50539.270000000004</v>
      </c>
      <c r="F122" s="426">
        <v>100</v>
      </c>
      <c r="G122" s="348">
        <v>2</v>
      </c>
      <c r="H122" s="521" t="s">
        <v>61</v>
      </c>
    </row>
    <row r="123" spans="2:12" s="34" customFormat="1" ht="16.2" customHeight="1" x14ac:dyDescent="0.2">
      <c r="B123" s="352" t="s">
        <v>278</v>
      </c>
      <c r="C123" s="418" t="s">
        <v>2248</v>
      </c>
      <c r="D123" s="745">
        <v>42328</v>
      </c>
      <c r="E123" s="746">
        <v>42328</v>
      </c>
      <c r="F123" s="760">
        <v>100</v>
      </c>
      <c r="G123" s="342">
        <v>1</v>
      </c>
      <c r="H123" s="749" t="s">
        <v>61</v>
      </c>
    </row>
    <row r="124" spans="2:12" s="34" customFormat="1" ht="16.2" customHeight="1" x14ac:dyDescent="0.2">
      <c r="B124" s="352" t="s">
        <v>2051</v>
      </c>
      <c r="C124" s="425" t="s">
        <v>2249</v>
      </c>
      <c r="D124" s="504">
        <v>23584.720000000001</v>
      </c>
      <c r="E124" s="504">
        <v>23584.720000000001</v>
      </c>
      <c r="F124" s="426">
        <v>100</v>
      </c>
      <c r="G124" s="348">
        <v>1</v>
      </c>
      <c r="H124" s="521" t="s">
        <v>61</v>
      </c>
    </row>
    <row r="125" spans="2:12" s="34" customFormat="1" ht="16.2" customHeight="1" x14ac:dyDescent="0.2">
      <c r="B125" s="352" t="s">
        <v>280</v>
      </c>
      <c r="C125" s="418" t="s">
        <v>2250</v>
      </c>
      <c r="D125" s="745">
        <v>9397.3799999999992</v>
      </c>
      <c r="E125" s="746">
        <v>9397.3799999999992</v>
      </c>
      <c r="F125" s="760">
        <v>100</v>
      </c>
      <c r="G125" s="342">
        <v>1</v>
      </c>
      <c r="H125" s="749" t="s">
        <v>61</v>
      </c>
    </row>
    <row r="126" spans="2:12" s="34" customFormat="1" ht="16.2" customHeight="1" x14ac:dyDescent="0.2">
      <c r="B126" s="352" t="s">
        <v>2054</v>
      </c>
      <c r="C126" s="425" t="s">
        <v>2251</v>
      </c>
      <c r="D126" s="504">
        <v>4592</v>
      </c>
      <c r="E126" s="504">
        <v>4592</v>
      </c>
      <c r="F126" s="426">
        <v>100</v>
      </c>
      <c r="G126" s="348">
        <v>1</v>
      </c>
      <c r="H126" s="521" t="s">
        <v>61</v>
      </c>
    </row>
    <row r="127" spans="2:12" s="34" customFormat="1" ht="16.2" customHeight="1" thickBot="1" x14ac:dyDescent="0.25">
      <c r="B127" s="432" t="s">
        <v>2056</v>
      </c>
      <c r="C127" s="621" t="s">
        <v>1496</v>
      </c>
      <c r="D127" s="761">
        <v>19847.63</v>
      </c>
      <c r="E127" s="762">
        <v>19847.63</v>
      </c>
      <c r="F127" s="763">
        <v>100</v>
      </c>
      <c r="G127" s="560">
        <v>1</v>
      </c>
      <c r="H127" s="764" t="s">
        <v>61</v>
      </c>
    </row>
    <row r="128" spans="2:12" s="34" customFormat="1" ht="16.2" customHeight="1" thickTop="1" x14ac:dyDescent="0.2">
      <c r="B128" s="433" t="s">
        <v>2057</v>
      </c>
      <c r="C128" s="622" t="s">
        <v>2058</v>
      </c>
      <c r="D128" s="623">
        <v>2950.1099999999997</v>
      </c>
      <c r="E128" s="624">
        <v>2858.68</v>
      </c>
      <c r="F128" s="625">
        <v>96.900793529732795</v>
      </c>
      <c r="G128" s="626">
        <v>1</v>
      </c>
      <c r="H128" s="626">
        <v>37</v>
      </c>
      <c r="K128" s="765"/>
      <c r="L128" s="765"/>
    </row>
    <row r="129" spans="2:12" s="34" customFormat="1" ht="16.2" customHeight="1" x14ac:dyDescent="0.2">
      <c r="B129" s="356" t="s">
        <v>302</v>
      </c>
      <c r="C129" s="418" t="s">
        <v>2252</v>
      </c>
      <c r="D129" s="498">
        <v>1151.3399999999999</v>
      </c>
      <c r="E129" s="499">
        <v>1151.3399999999999</v>
      </c>
      <c r="F129" s="421">
        <v>100</v>
      </c>
      <c r="G129" s="420">
        <v>1</v>
      </c>
      <c r="H129" s="420">
        <v>6</v>
      </c>
      <c r="K129" s="765"/>
      <c r="L129" s="765"/>
    </row>
    <row r="130" spans="2:12" s="34" customFormat="1" ht="16.2" customHeight="1" x14ac:dyDescent="0.2">
      <c r="B130" s="356" t="s">
        <v>303</v>
      </c>
      <c r="C130" s="354" t="s">
        <v>1728</v>
      </c>
      <c r="D130" s="766">
        <v>958.98</v>
      </c>
      <c r="E130" s="766">
        <v>958.98</v>
      </c>
      <c r="F130" s="767">
        <v>100</v>
      </c>
      <c r="G130" s="438">
        <v>1</v>
      </c>
      <c r="H130" s="439">
        <v>4</v>
      </c>
      <c r="K130" s="765"/>
      <c r="L130" s="765"/>
    </row>
    <row r="131" spans="2:12" s="34" customFormat="1" ht="16.2" customHeight="1" x14ac:dyDescent="0.2">
      <c r="B131" s="356" t="s">
        <v>304</v>
      </c>
      <c r="C131" s="418" t="s">
        <v>2253</v>
      </c>
      <c r="D131" s="498">
        <v>638.70000000000005</v>
      </c>
      <c r="E131" s="499">
        <v>638.70000000000005</v>
      </c>
      <c r="F131" s="421">
        <v>100</v>
      </c>
      <c r="G131" s="420">
        <v>1</v>
      </c>
      <c r="H131" s="420">
        <v>5</v>
      </c>
      <c r="K131" s="765"/>
      <c r="L131" s="765"/>
    </row>
    <row r="132" spans="2:12" s="34" customFormat="1" ht="16.2" customHeight="1" x14ac:dyDescent="0.2">
      <c r="B132" s="356" t="s">
        <v>305</v>
      </c>
      <c r="C132" s="354" t="s">
        <v>1732</v>
      </c>
      <c r="D132" s="766">
        <v>934.39</v>
      </c>
      <c r="E132" s="766">
        <v>934.39</v>
      </c>
      <c r="F132" s="767">
        <v>100</v>
      </c>
      <c r="G132" s="438">
        <v>1</v>
      </c>
      <c r="H132" s="439">
        <v>6</v>
      </c>
      <c r="K132" s="765"/>
      <c r="L132" s="765"/>
    </row>
    <row r="133" spans="2:12" s="34" customFormat="1" ht="16.2" customHeight="1" x14ac:dyDescent="0.2">
      <c r="B133" s="356" t="s">
        <v>306</v>
      </c>
      <c r="C133" s="418" t="s">
        <v>2254</v>
      </c>
      <c r="D133" s="498">
        <v>855.23</v>
      </c>
      <c r="E133" s="499">
        <v>855.23</v>
      </c>
      <c r="F133" s="421">
        <v>100</v>
      </c>
      <c r="G133" s="420">
        <v>1</v>
      </c>
      <c r="H133" s="420">
        <v>5</v>
      </c>
      <c r="K133" s="765"/>
      <c r="L133" s="765"/>
    </row>
    <row r="134" spans="2:12" s="34" customFormat="1" ht="16.2" customHeight="1" x14ac:dyDescent="0.2">
      <c r="B134" s="356" t="s">
        <v>307</v>
      </c>
      <c r="C134" s="354" t="s">
        <v>1736</v>
      </c>
      <c r="D134" s="766">
        <v>3055.21</v>
      </c>
      <c r="E134" s="766">
        <v>2981.32</v>
      </c>
      <c r="F134" s="767">
        <v>97.581508308757833</v>
      </c>
      <c r="G134" s="438">
        <v>1</v>
      </c>
      <c r="H134" s="439">
        <v>14</v>
      </c>
      <c r="K134" s="765"/>
      <c r="L134" s="765"/>
    </row>
    <row r="135" spans="2:12" s="34" customFormat="1" ht="16.2" customHeight="1" x14ac:dyDescent="0.2">
      <c r="B135" s="356" t="s">
        <v>308</v>
      </c>
      <c r="C135" s="418" t="s">
        <v>2255</v>
      </c>
      <c r="D135" s="498">
        <v>1793.43</v>
      </c>
      <c r="E135" s="499">
        <v>1750.96</v>
      </c>
      <c r="F135" s="421">
        <v>97.631912034481417</v>
      </c>
      <c r="G135" s="420">
        <v>1</v>
      </c>
      <c r="H135" s="420">
        <v>2</v>
      </c>
      <c r="K135" s="765"/>
      <c r="L135" s="765"/>
    </row>
    <row r="136" spans="2:12" s="34" customFormat="1" ht="16.2" customHeight="1" x14ac:dyDescent="0.2">
      <c r="B136" s="356" t="s">
        <v>309</v>
      </c>
      <c r="C136" s="354" t="s">
        <v>2256</v>
      </c>
      <c r="D136" s="766">
        <v>1450.91</v>
      </c>
      <c r="E136" s="766">
        <v>1450.91</v>
      </c>
      <c r="F136" s="767">
        <v>100</v>
      </c>
      <c r="G136" s="438">
        <v>1</v>
      </c>
      <c r="H136" s="439">
        <v>7</v>
      </c>
      <c r="K136" s="765"/>
      <c r="L136" s="765"/>
    </row>
    <row r="137" spans="2:12" s="34" customFormat="1" ht="16.2" customHeight="1" x14ac:dyDescent="0.2">
      <c r="B137" s="356" t="s">
        <v>310</v>
      </c>
      <c r="C137" s="418" t="s">
        <v>2068</v>
      </c>
      <c r="D137" s="498">
        <v>1102.2</v>
      </c>
      <c r="E137" s="499">
        <v>1080.94</v>
      </c>
      <c r="F137" s="421">
        <v>98.071130466340051</v>
      </c>
      <c r="G137" s="420">
        <v>1</v>
      </c>
      <c r="H137" s="420">
        <v>8</v>
      </c>
      <c r="K137" s="765"/>
      <c r="L137" s="765"/>
    </row>
    <row r="138" spans="2:12" s="34" customFormat="1" ht="16.2" customHeight="1" x14ac:dyDescent="0.2">
      <c r="B138" s="356" t="s">
        <v>311</v>
      </c>
      <c r="C138" s="354" t="s">
        <v>1744</v>
      </c>
      <c r="D138" s="766">
        <v>1277.82</v>
      </c>
      <c r="E138" s="766">
        <v>1256.07</v>
      </c>
      <c r="F138" s="767">
        <v>98.297882330844715</v>
      </c>
      <c r="G138" s="438">
        <v>1</v>
      </c>
      <c r="H138" s="439">
        <v>6</v>
      </c>
      <c r="K138" s="765"/>
      <c r="L138" s="765"/>
    </row>
    <row r="139" spans="2:12" s="34" customFormat="1" ht="16.2" customHeight="1" x14ac:dyDescent="0.2">
      <c r="B139" s="356" t="s">
        <v>312</v>
      </c>
      <c r="C139" s="418" t="s">
        <v>2069</v>
      </c>
      <c r="D139" s="498">
        <v>1541.64</v>
      </c>
      <c r="E139" s="499">
        <v>1518.44</v>
      </c>
      <c r="F139" s="421">
        <v>98.495109104589915</v>
      </c>
      <c r="G139" s="420">
        <v>1</v>
      </c>
      <c r="H139" s="420">
        <v>7</v>
      </c>
      <c r="K139" s="765"/>
      <c r="L139" s="765"/>
    </row>
    <row r="140" spans="2:12" s="34" customFormat="1" ht="16.2" customHeight="1" x14ac:dyDescent="0.2">
      <c r="B140" s="356" t="s">
        <v>313</v>
      </c>
      <c r="C140" s="354" t="s">
        <v>1748</v>
      </c>
      <c r="D140" s="766">
        <v>4051.72</v>
      </c>
      <c r="E140" s="766">
        <v>3972.8</v>
      </c>
      <c r="F140" s="767">
        <v>98.052185244784937</v>
      </c>
      <c r="G140" s="438">
        <v>1</v>
      </c>
      <c r="H140" s="439">
        <v>24</v>
      </c>
      <c r="K140" s="765"/>
      <c r="L140" s="765"/>
    </row>
    <row r="141" spans="2:12" s="34" customFormat="1" ht="16.2" customHeight="1" x14ac:dyDescent="0.2">
      <c r="B141" s="356" t="s">
        <v>314</v>
      </c>
      <c r="C141" s="418" t="s">
        <v>2070</v>
      </c>
      <c r="D141" s="498">
        <v>752.09</v>
      </c>
      <c r="E141" s="499">
        <v>752.09</v>
      </c>
      <c r="F141" s="421">
        <v>100</v>
      </c>
      <c r="G141" s="420">
        <v>1</v>
      </c>
      <c r="H141" s="420">
        <v>3</v>
      </c>
      <c r="K141" s="765"/>
      <c r="L141" s="765"/>
    </row>
    <row r="142" spans="2:12" s="34" customFormat="1" ht="16.2" customHeight="1" x14ac:dyDescent="0.2">
      <c r="B142" s="356" t="s">
        <v>315</v>
      </c>
      <c r="C142" s="354" t="s">
        <v>1752</v>
      </c>
      <c r="D142" s="766">
        <v>1209.56</v>
      </c>
      <c r="E142" s="766">
        <v>1209.56</v>
      </c>
      <c r="F142" s="767">
        <v>100</v>
      </c>
      <c r="G142" s="438">
        <v>1</v>
      </c>
      <c r="H142" s="439">
        <v>9</v>
      </c>
      <c r="K142" s="765"/>
      <c r="L142" s="765"/>
    </row>
    <row r="143" spans="2:12" s="34" customFormat="1" ht="16.2" customHeight="1" x14ac:dyDescent="0.2">
      <c r="B143" s="356" t="s">
        <v>316</v>
      </c>
      <c r="C143" s="418" t="s">
        <v>2071</v>
      </c>
      <c r="D143" s="498">
        <v>830.55</v>
      </c>
      <c r="E143" s="499">
        <v>830.55</v>
      </c>
      <c r="F143" s="421">
        <v>100</v>
      </c>
      <c r="G143" s="420">
        <v>1</v>
      </c>
      <c r="H143" s="420">
        <v>4</v>
      </c>
      <c r="K143" s="765"/>
      <c r="L143" s="765"/>
    </row>
    <row r="144" spans="2:12" s="34" customFormat="1" ht="16.2" customHeight="1" x14ac:dyDescent="0.2">
      <c r="B144" s="356" t="s">
        <v>317</v>
      </c>
      <c r="C144" s="354" t="s">
        <v>2257</v>
      </c>
      <c r="D144" s="766">
        <v>1191.08</v>
      </c>
      <c r="E144" s="766">
        <v>1191.08</v>
      </c>
      <c r="F144" s="767">
        <v>100</v>
      </c>
      <c r="G144" s="438">
        <v>1</v>
      </c>
      <c r="H144" s="439">
        <v>7</v>
      </c>
      <c r="K144" s="765"/>
      <c r="L144" s="765"/>
    </row>
    <row r="145" spans="2:12" s="34" customFormat="1" ht="16.2" customHeight="1" x14ac:dyDescent="0.2">
      <c r="B145" s="356" t="s">
        <v>318</v>
      </c>
      <c r="C145" s="418" t="s">
        <v>2073</v>
      </c>
      <c r="D145" s="498">
        <v>2222.0499999999993</v>
      </c>
      <c r="E145" s="499">
        <v>2222.0500000000002</v>
      </c>
      <c r="F145" s="421">
        <v>100.00000000000004</v>
      </c>
      <c r="G145" s="420">
        <v>1</v>
      </c>
      <c r="H145" s="420">
        <v>14</v>
      </c>
      <c r="K145" s="765"/>
      <c r="L145" s="765"/>
    </row>
    <row r="146" spans="2:12" s="34" customFormat="1" ht="16.2" customHeight="1" x14ac:dyDescent="0.2">
      <c r="B146" s="356" t="s">
        <v>319</v>
      </c>
      <c r="C146" s="354" t="s">
        <v>1759</v>
      </c>
      <c r="D146" s="766">
        <v>2685.39</v>
      </c>
      <c r="E146" s="766">
        <v>2659.83</v>
      </c>
      <c r="F146" s="767">
        <v>99.048182945493963</v>
      </c>
      <c r="G146" s="438">
        <v>1</v>
      </c>
      <c r="H146" s="439">
        <v>16</v>
      </c>
      <c r="K146" s="765"/>
      <c r="L146" s="765"/>
    </row>
    <row r="147" spans="2:12" s="34" customFormat="1" ht="16.2" customHeight="1" x14ac:dyDescent="0.2">
      <c r="B147" s="356" t="s">
        <v>320</v>
      </c>
      <c r="C147" s="418" t="s">
        <v>2076</v>
      </c>
      <c r="D147" s="498">
        <v>3118.12</v>
      </c>
      <c r="E147" s="499">
        <v>3012.01</v>
      </c>
      <c r="F147" s="421">
        <v>96.596987928623662</v>
      </c>
      <c r="G147" s="420">
        <v>1</v>
      </c>
      <c r="H147" s="420">
        <v>16</v>
      </c>
      <c r="K147" s="765"/>
      <c r="L147" s="765"/>
    </row>
    <row r="148" spans="2:12" s="34" customFormat="1" ht="16.2" customHeight="1" x14ac:dyDescent="0.2">
      <c r="B148" s="356" t="s">
        <v>321</v>
      </c>
      <c r="C148" s="354" t="s">
        <v>1763</v>
      </c>
      <c r="D148" s="766">
        <v>4872.17</v>
      </c>
      <c r="E148" s="766">
        <v>4872.17</v>
      </c>
      <c r="F148" s="767">
        <v>100</v>
      </c>
      <c r="G148" s="438">
        <v>1</v>
      </c>
      <c r="H148" s="439">
        <v>15</v>
      </c>
      <c r="K148" s="765"/>
      <c r="L148" s="765"/>
    </row>
    <row r="149" spans="2:12" s="34" customFormat="1" ht="16.2" customHeight="1" x14ac:dyDescent="0.2">
      <c r="B149" s="356" t="s">
        <v>322</v>
      </c>
      <c r="C149" s="418" t="s">
        <v>2077</v>
      </c>
      <c r="D149" s="498">
        <v>2219.7399999999971</v>
      </c>
      <c r="E149" s="499">
        <v>2091.59</v>
      </c>
      <c r="F149" s="421">
        <v>94.226801337093661</v>
      </c>
      <c r="G149" s="420">
        <v>1</v>
      </c>
      <c r="H149" s="420">
        <v>20</v>
      </c>
      <c r="K149" s="765"/>
      <c r="L149" s="765"/>
    </row>
    <row r="150" spans="2:12" s="34" customFormat="1" ht="16.2" customHeight="1" x14ac:dyDescent="0.2">
      <c r="B150" s="356" t="s">
        <v>323</v>
      </c>
      <c r="C150" s="354" t="s">
        <v>1767</v>
      </c>
      <c r="D150" s="766">
        <v>1222.1300000000001</v>
      </c>
      <c r="E150" s="766">
        <v>1105.79</v>
      </c>
      <c r="F150" s="767">
        <v>90.480554441835153</v>
      </c>
      <c r="G150" s="438">
        <v>1</v>
      </c>
      <c r="H150" s="439">
        <v>6</v>
      </c>
      <c r="K150" s="765"/>
      <c r="L150" s="765"/>
    </row>
    <row r="151" spans="2:12" s="34" customFormat="1" ht="16.2" customHeight="1" x14ac:dyDescent="0.2">
      <c r="B151" s="356" t="s">
        <v>324</v>
      </c>
      <c r="C151" s="418" t="s">
        <v>2079</v>
      </c>
      <c r="D151" s="498">
        <v>1062.05</v>
      </c>
      <c r="E151" s="499">
        <v>1062.05</v>
      </c>
      <c r="F151" s="421">
        <v>100</v>
      </c>
      <c r="G151" s="420">
        <v>1</v>
      </c>
      <c r="H151" s="420">
        <v>5</v>
      </c>
      <c r="K151" s="765"/>
      <c r="L151" s="765"/>
    </row>
    <row r="152" spans="2:12" s="34" customFormat="1" ht="16.2" customHeight="1" x14ac:dyDescent="0.2">
      <c r="B152" s="356" t="s">
        <v>325</v>
      </c>
      <c r="C152" s="354" t="s">
        <v>1771</v>
      </c>
      <c r="D152" s="766">
        <v>1107.3599999999999</v>
      </c>
      <c r="E152" s="766">
        <v>1084.56</v>
      </c>
      <c r="F152" s="767">
        <v>97.941048981361078</v>
      </c>
      <c r="G152" s="438">
        <v>1</v>
      </c>
      <c r="H152" s="439">
        <v>6</v>
      </c>
      <c r="K152" s="765"/>
      <c r="L152" s="765"/>
    </row>
    <row r="153" spans="2:12" s="34" customFormat="1" ht="16.2" customHeight="1" x14ac:dyDescent="0.2">
      <c r="B153" s="356" t="s">
        <v>326</v>
      </c>
      <c r="C153" s="418" t="s">
        <v>2081</v>
      </c>
      <c r="D153" s="498">
        <v>1905.39</v>
      </c>
      <c r="E153" s="499">
        <v>1866.56</v>
      </c>
      <c r="F153" s="421">
        <v>97.962096998514738</v>
      </c>
      <c r="G153" s="420">
        <v>1</v>
      </c>
      <c r="H153" s="420">
        <v>9</v>
      </c>
      <c r="K153" s="765"/>
      <c r="L153" s="765"/>
    </row>
    <row r="154" spans="2:12" s="34" customFormat="1" ht="16.2" customHeight="1" x14ac:dyDescent="0.2">
      <c r="B154" s="356" t="s">
        <v>328</v>
      </c>
      <c r="C154" s="354" t="s">
        <v>1775</v>
      </c>
      <c r="D154" s="766">
        <v>439.56</v>
      </c>
      <c r="E154" s="766">
        <v>439.56</v>
      </c>
      <c r="F154" s="767">
        <v>100</v>
      </c>
      <c r="G154" s="438">
        <v>1</v>
      </c>
      <c r="H154" s="439">
        <v>2</v>
      </c>
      <c r="K154" s="765"/>
      <c r="L154" s="765"/>
    </row>
    <row r="155" spans="2:12" s="34" customFormat="1" ht="16.2" customHeight="1" x14ac:dyDescent="0.2">
      <c r="B155" s="356" t="s">
        <v>329</v>
      </c>
      <c r="C155" s="418" t="s">
        <v>2083</v>
      </c>
      <c r="D155" s="498">
        <v>1184.81</v>
      </c>
      <c r="E155" s="499">
        <v>1137.69</v>
      </c>
      <c r="F155" s="421">
        <v>96.022991028097337</v>
      </c>
      <c r="G155" s="420">
        <v>1</v>
      </c>
      <c r="H155" s="420">
        <v>6</v>
      </c>
      <c r="K155" s="765"/>
      <c r="L155" s="765"/>
    </row>
    <row r="156" spans="2:12" s="34" customFormat="1" ht="16.2" customHeight="1" x14ac:dyDescent="0.2">
      <c r="B156" s="356" t="s">
        <v>330</v>
      </c>
      <c r="C156" s="354" t="s">
        <v>1779</v>
      </c>
      <c r="D156" s="766">
        <v>1277.04</v>
      </c>
      <c r="E156" s="766">
        <v>1245.5</v>
      </c>
      <c r="F156" s="767">
        <v>97.530226147967184</v>
      </c>
      <c r="G156" s="438">
        <v>1</v>
      </c>
      <c r="H156" s="439">
        <v>6</v>
      </c>
      <c r="K156" s="765"/>
      <c r="L156" s="765"/>
    </row>
    <row r="157" spans="2:12" s="34" customFormat="1" ht="16.2" customHeight="1" x14ac:dyDescent="0.2">
      <c r="B157" s="356" t="s">
        <v>331</v>
      </c>
      <c r="C157" s="418" t="s">
        <v>2084</v>
      </c>
      <c r="D157" s="498">
        <v>793.87</v>
      </c>
      <c r="E157" s="499">
        <v>766.77</v>
      </c>
      <c r="F157" s="421">
        <v>96.586342852104252</v>
      </c>
      <c r="G157" s="420">
        <v>1</v>
      </c>
      <c r="H157" s="420">
        <v>5</v>
      </c>
      <c r="K157" s="765"/>
      <c r="L157" s="765"/>
    </row>
    <row r="158" spans="2:12" s="34" customFormat="1" ht="16.2" customHeight="1" x14ac:dyDescent="0.2">
      <c r="B158" s="356" t="s">
        <v>332</v>
      </c>
      <c r="C158" s="354" t="s">
        <v>2085</v>
      </c>
      <c r="D158" s="766">
        <v>2087.6999999999998</v>
      </c>
      <c r="E158" s="766">
        <v>2065.69</v>
      </c>
      <c r="F158" s="767">
        <v>98.945729750443078</v>
      </c>
      <c r="G158" s="438">
        <v>1</v>
      </c>
      <c r="H158" s="439">
        <v>16</v>
      </c>
      <c r="K158" s="765"/>
      <c r="L158" s="765"/>
    </row>
    <row r="159" spans="2:12" s="34" customFormat="1" ht="16.2" customHeight="1" x14ac:dyDescent="0.2">
      <c r="B159" s="356" t="s">
        <v>333</v>
      </c>
      <c r="C159" s="418" t="s">
        <v>2086</v>
      </c>
      <c r="D159" s="498">
        <v>1444.4</v>
      </c>
      <c r="E159" s="499">
        <v>1444.4</v>
      </c>
      <c r="F159" s="421">
        <v>100</v>
      </c>
      <c r="G159" s="420">
        <v>1</v>
      </c>
      <c r="H159" s="420">
        <v>6</v>
      </c>
      <c r="K159" s="765"/>
      <c r="L159" s="765"/>
    </row>
    <row r="160" spans="2:12" s="34" customFormat="1" ht="16.2" customHeight="1" x14ac:dyDescent="0.2">
      <c r="B160" s="356" t="s">
        <v>334</v>
      </c>
      <c r="C160" s="354" t="s">
        <v>1787</v>
      </c>
      <c r="D160" s="766">
        <v>1302.42</v>
      </c>
      <c r="E160" s="766">
        <v>1275.8399999999999</v>
      </c>
      <c r="F160" s="767">
        <v>97.959183673469369</v>
      </c>
      <c r="G160" s="438">
        <v>1</v>
      </c>
      <c r="H160" s="439">
        <v>8</v>
      </c>
      <c r="K160" s="765"/>
      <c r="L160" s="765"/>
    </row>
    <row r="161" spans="2:12" s="34" customFormat="1" ht="16.2" customHeight="1" x14ac:dyDescent="0.2">
      <c r="B161" s="356" t="s">
        <v>335</v>
      </c>
      <c r="C161" s="418" t="s">
        <v>2088</v>
      </c>
      <c r="D161" s="498">
        <v>1008.39</v>
      </c>
      <c r="E161" s="499">
        <v>949.7</v>
      </c>
      <c r="F161" s="421">
        <v>94.179831216096957</v>
      </c>
      <c r="G161" s="420">
        <v>1</v>
      </c>
      <c r="H161" s="420">
        <v>4</v>
      </c>
      <c r="K161" s="765"/>
      <c r="L161" s="765"/>
    </row>
    <row r="162" spans="2:12" s="34" customFormat="1" ht="16.2" customHeight="1" x14ac:dyDescent="0.2">
      <c r="B162" s="356" t="s">
        <v>336</v>
      </c>
      <c r="C162" s="354" t="s">
        <v>1791</v>
      </c>
      <c r="D162" s="766">
        <v>655.27</v>
      </c>
      <c r="E162" s="766">
        <v>621.23</v>
      </c>
      <c r="F162" s="767">
        <v>94.805194805194816</v>
      </c>
      <c r="G162" s="438">
        <v>1</v>
      </c>
      <c r="H162" s="439">
        <v>3</v>
      </c>
      <c r="K162" s="765"/>
      <c r="L162" s="765"/>
    </row>
    <row r="163" spans="2:12" s="34" customFormat="1" ht="16.2" customHeight="1" x14ac:dyDescent="0.2">
      <c r="B163" s="356" t="s">
        <v>337</v>
      </c>
      <c r="C163" s="418" t="s">
        <v>2089</v>
      </c>
      <c r="D163" s="498">
        <v>453.77</v>
      </c>
      <c r="E163" s="499">
        <v>453.77</v>
      </c>
      <c r="F163" s="421">
        <v>100</v>
      </c>
      <c r="G163" s="420">
        <v>1</v>
      </c>
      <c r="H163" s="420">
        <v>3</v>
      </c>
      <c r="K163" s="765"/>
      <c r="L163" s="765"/>
    </row>
    <row r="164" spans="2:12" s="34" customFormat="1" ht="16.2" customHeight="1" x14ac:dyDescent="0.2">
      <c r="B164" s="356" t="s">
        <v>338</v>
      </c>
      <c r="C164" s="354" t="s">
        <v>1795</v>
      </c>
      <c r="D164" s="766">
        <v>2955.74</v>
      </c>
      <c r="E164" s="766">
        <v>2879.51</v>
      </c>
      <c r="F164" s="767">
        <v>97.420950421890979</v>
      </c>
      <c r="G164" s="438">
        <v>1</v>
      </c>
      <c r="H164" s="439">
        <v>15</v>
      </c>
      <c r="K164" s="765"/>
      <c r="L164" s="765"/>
    </row>
    <row r="165" spans="2:12" s="34" customFormat="1" ht="16.2" customHeight="1" x14ac:dyDescent="0.2">
      <c r="B165" s="356" t="s">
        <v>339</v>
      </c>
      <c r="C165" s="418" t="s">
        <v>2090</v>
      </c>
      <c r="D165" s="498">
        <v>1464.14</v>
      </c>
      <c r="E165" s="499">
        <v>1397.3</v>
      </c>
      <c r="F165" s="421">
        <v>95.434862786345548</v>
      </c>
      <c r="G165" s="420">
        <v>1</v>
      </c>
      <c r="H165" s="420">
        <v>11</v>
      </c>
      <c r="K165" s="765"/>
      <c r="L165" s="765"/>
    </row>
    <row r="166" spans="2:12" s="34" customFormat="1" ht="16.2" customHeight="1" x14ac:dyDescent="0.2">
      <c r="B166" s="356" t="s">
        <v>340</v>
      </c>
      <c r="C166" s="354" t="s">
        <v>1799</v>
      </c>
      <c r="D166" s="766">
        <v>1109.8699999999999</v>
      </c>
      <c r="E166" s="766">
        <v>1109.8699999999999</v>
      </c>
      <c r="F166" s="767">
        <v>100</v>
      </c>
      <c r="G166" s="438">
        <v>1</v>
      </c>
      <c r="H166" s="439">
        <v>11</v>
      </c>
      <c r="K166" s="765"/>
      <c r="L166" s="765"/>
    </row>
    <row r="167" spans="2:12" s="34" customFormat="1" ht="16.2" customHeight="1" x14ac:dyDescent="0.2">
      <c r="B167" s="356" t="s">
        <v>341</v>
      </c>
      <c r="C167" s="418" t="s">
        <v>2092</v>
      </c>
      <c r="D167" s="498">
        <v>2393.4499999999998</v>
      </c>
      <c r="E167" s="499">
        <v>2331.2199999999998</v>
      </c>
      <c r="F167" s="421">
        <v>97.399987465792066</v>
      </c>
      <c r="G167" s="420">
        <v>1</v>
      </c>
      <c r="H167" s="420">
        <v>36</v>
      </c>
      <c r="K167" s="765"/>
      <c r="L167" s="765"/>
    </row>
    <row r="168" spans="2:12" s="34" customFormat="1" ht="16.2" customHeight="1" x14ac:dyDescent="0.2">
      <c r="B168" s="356" t="s">
        <v>342</v>
      </c>
      <c r="C168" s="354" t="s">
        <v>2093</v>
      </c>
      <c r="D168" s="766">
        <v>4524</v>
      </c>
      <c r="E168" s="766">
        <v>4419.5</v>
      </c>
      <c r="F168" s="767">
        <v>97.690097259062782</v>
      </c>
      <c r="G168" s="438">
        <v>1</v>
      </c>
      <c r="H168" s="439">
        <v>20</v>
      </c>
      <c r="K168" s="765"/>
      <c r="L168" s="765"/>
    </row>
    <row r="169" spans="2:12" s="34" customFormat="1" ht="16.2" customHeight="1" x14ac:dyDescent="0.2">
      <c r="B169" s="356" t="s">
        <v>343</v>
      </c>
      <c r="C169" s="418" t="s">
        <v>2094</v>
      </c>
      <c r="D169" s="498">
        <v>3600.61</v>
      </c>
      <c r="E169" s="499">
        <v>3459.67</v>
      </c>
      <c r="F169" s="421">
        <v>96.085663262613835</v>
      </c>
      <c r="G169" s="420">
        <v>1</v>
      </c>
      <c r="H169" s="420">
        <v>41</v>
      </c>
      <c r="K169" s="765"/>
      <c r="L169" s="765"/>
    </row>
    <row r="170" spans="2:12" s="34" customFormat="1" ht="16.2" customHeight="1" x14ac:dyDescent="0.2">
      <c r="B170" s="356" t="s">
        <v>344</v>
      </c>
      <c r="C170" s="354" t="s">
        <v>1807</v>
      </c>
      <c r="D170" s="766">
        <v>5926.17</v>
      </c>
      <c r="E170" s="766">
        <v>5834.59</v>
      </c>
      <c r="F170" s="767">
        <v>98.454651149055792</v>
      </c>
      <c r="G170" s="438">
        <v>1</v>
      </c>
      <c r="H170" s="439">
        <v>39</v>
      </c>
      <c r="K170" s="765"/>
      <c r="L170" s="765"/>
    </row>
    <row r="171" spans="2:12" s="34" customFormat="1" ht="16.2" customHeight="1" x14ac:dyDescent="0.2">
      <c r="B171" s="356" t="s">
        <v>345</v>
      </c>
      <c r="C171" s="418" t="s">
        <v>2096</v>
      </c>
      <c r="D171" s="498">
        <v>2026.44</v>
      </c>
      <c r="E171" s="499">
        <v>1992.35</v>
      </c>
      <c r="F171" s="421">
        <v>98.317739484021232</v>
      </c>
      <c r="G171" s="420">
        <v>1</v>
      </c>
      <c r="H171" s="420">
        <v>10</v>
      </c>
      <c r="K171" s="765"/>
      <c r="L171" s="765"/>
    </row>
    <row r="172" spans="2:12" s="34" customFormat="1" ht="16.2" customHeight="1" x14ac:dyDescent="0.2">
      <c r="B172" s="356" t="s">
        <v>346</v>
      </c>
      <c r="C172" s="354" t="s">
        <v>1811</v>
      </c>
      <c r="D172" s="766">
        <v>662.58</v>
      </c>
      <c r="E172" s="766">
        <v>638.07000000000005</v>
      </c>
      <c r="F172" s="767">
        <v>96.300824051435299</v>
      </c>
      <c r="G172" s="438">
        <v>1</v>
      </c>
      <c r="H172" s="439">
        <v>3</v>
      </c>
      <c r="K172" s="765"/>
      <c r="L172" s="765"/>
    </row>
    <row r="173" spans="2:12" s="34" customFormat="1" ht="16.2" customHeight="1" x14ac:dyDescent="0.2">
      <c r="B173" s="356" t="s">
        <v>347</v>
      </c>
      <c r="C173" s="418" t="s">
        <v>2097</v>
      </c>
      <c r="D173" s="498">
        <v>1069.82</v>
      </c>
      <c r="E173" s="499">
        <v>1069.82</v>
      </c>
      <c r="F173" s="421">
        <v>100</v>
      </c>
      <c r="G173" s="420">
        <v>1</v>
      </c>
      <c r="H173" s="420">
        <v>4</v>
      </c>
      <c r="K173" s="765"/>
      <c r="L173" s="765"/>
    </row>
    <row r="174" spans="2:12" s="34" customFormat="1" ht="16.2" customHeight="1" x14ac:dyDescent="0.2">
      <c r="B174" s="356" t="s">
        <v>348</v>
      </c>
      <c r="C174" s="354" t="s">
        <v>1815</v>
      </c>
      <c r="D174" s="766">
        <v>1759.11</v>
      </c>
      <c r="E174" s="766">
        <v>1725.68</v>
      </c>
      <c r="F174" s="767">
        <v>98.099607187725624</v>
      </c>
      <c r="G174" s="438">
        <v>1</v>
      </c>
      <c r="H174" s="439">
        <v>8</v>
      </c>
      <c r="K174" s="765"/>
      <c r="L174" s="765"/>
    </row>
    <row r="175" spans="2:12" s="34" customFormat="1" ht="16.2" customHeight="1" x14ac:dyDescent="0.2">
      <c r="B175" s="356" t="s">
        <v>350</v>
      </c>
      <c r="C175" s="418" t="s">
        <v>2098</v>
      </c>
      <c r="D175" s="498">
        <v>1459.86</v>
      </c>
      <c r="E175" s="499">
        <v>1459.86</v>
      </c>
      <c r="F175" s="421">
        <v>100</v>
      </c>
      <c r="G175" s="420">
        <v>1</v>
      </c>
      <c r="H175" s="420">
        <v>6</v>
      </c>
      <c r="K175" s="765"/>
      <c r="L175" s="765"/>
    </row>
    <row r="176" spans="2:12" s="34" customFormat="1" ht="16.2" customHeight="1" x14ac:dyDescent="0.2">
      <c r="B176" s="356" t="s">
        <v>351</v>
      </c>
      <c r="C176" s="354" t="s">
        <v>2099</v>
      </c>
      <c r="D176" s="766">
        <v>1162.55</v>
      </c>
      <c r="E176" s="766">
        <v>1162.55</v>
      </c>
      <c r="F176" s="767">
        <v>100</v>
      </c>
      <c r="G176" s="438">
        <v>1</v>
      </c>
      <c r="H176" s="439">
        <v>5</v>
      </c>
      <c r="K176" s="765"/>
      <c r="L176" s="765"/>
    </row>
    <row r="177" spans="2:12" s="34" customFormat="1" ht="16.2" customHeight="1" x14ac:dyDescent="0.2">
      <c r="B177" s="356" t="s">
        <v>352</v>
      </c>
      <c r="C177" s="418" t="s">
        <v>2100</v>
      </c>
      <c r="D177" s="498">
        <v>578.17999999999995</v>
      </c>
      <c r="E177" s="499">
        <v>578.17999999999995</v>
      </c>
      <c r="F177" s="421">
        <v>100</v>
      </c>
      <c r="G177" s="420">
        <v>1</v>
      </c>
      <c r="H177" s="420">
        <v>2</v>
      </c>
      <c r="K177" s="765"/>
      <c r="L177" s="765"/>
    </row>
    <row r="178" spans="2:12" s="34" customFormat="1" ht="16.2" customHeight="1" x14ac:dyDescent="0.2">
      <c r="B178" s="356" t="s">
        <v>353</v>
      </c>
      <c r="C178" s="354" t="s">
        <v>1823</v>
      </c>
      <c r="D178" s="766">
        <v>507.11</v>
      </c>
      <c r="E178" s="766">
        <v>507.11</v>
      </c>
      <c r="F178" s="767">
        <v>100</v>
      </c>
      <c r="G178" s="438">
        <v>1</v>
      </c>
      <c r="H178" s="439">
        <v>2</v>
      </c>
      <c r="K178" s="765"/>
      <c r="L178" s="765"/>
    </row>
    <row r="179" spans="2:12" s="34" customFormat="1" ht="16.2" customHeight="1" x14ac:dyDescent="0.2">
      <c r="B179" s="356" t="s">
        <v>354</v>
      </c>
      <c r="C179" s="418" t="s">
        <v>2102</v>
      </c>
      <c r="D179" s="498">
        <v>1053.3900000000001</v>
      </c>
      <c r="E179" s="499">
        <v>1053.3900000000001</v>
      </c>
      <c r="F179" s="421">
        <v>100</v>
      </c>
      <c r="G179" s="420">
        <v>1</v>
      </c>
      <c r="H179" s="420">
        <v>3</v>
      </c>
      <c r="K179" s="765"/>
      <c r="L179" s="765"/>
    </row>
    <row r="180" spans="2:12" s="34" customFormat="1" ht="16.2" customHeight="1" x14ac:dyDescent="0.2">
      <c r="B180" s="356" t="s">
        <v>355</v>
      </c>
      <c r="C180" s="354" t="s">
        <v>1827</v>
      </c>
      <c r="D180" s="766">
        <v>1755.52</v>
      </c>
      <c r="E180" s="766">
        <v>1727.97</v>
      </c>
      <c r="F180" s="767">
        <v>98.430664418519882</v>
      </c>
      <c r="G180" s="438">
        <v>1</v>
      </c>
      <c r="H180" s="439">
        <v>5</v>
      </c>
      <c r="K180" s="765"/>
      <c r="L180" s="765"/>
    </row>
    <row r="181" spans="2:12" s="34" customFormat="1" ht="16.2" customHeight="1" x14ac:dyDescent="0.2">
      <c r="B181" s="356" t="s">
        <v>356</v>
      </c>
      <c r="C181" s="418" t="s">
        <v>2103</v>
      </c>
      <c r="D181" s="498">
        <v>2853.82</v>
      </c>
      <c r="E181" s="499">
        <v>2795.38</v>
      </c>
      <c r="F181" s="421">
        <v>97.952218430034137</v>
      </c>
      <c r="G181" s="420">
        <v>1</v>
      </c>
      <c r="H181" s="420">
        <v>22</v>
      </c>
      <c r="K181" s="765"/>
      <c r="L181" s="765"/>
    </row>
    <row r="182" spans="2:12" s="34" customFormat="1" ht="16.2" customHeight="1" x14ac:dyDescent="0.2">
      <c r="B182" s="356" t="s">
        <v>357</v>
      </c>
      <c r="C182" s="354" t="s">
        <v>1831</v>
      </c>
      <c r="D182" s="766">
        <v>1018.72</v>
      </c>
      <c r="E182" s="766">
        <v>1018.72</v>
      </c>
      <c r="F182" s="767">
        <v>100</v>
      </c>
      <c r="G182" s="438">
        <v>1</v>
      </c>
      <c r="H182" s="439">
        <v>3</v>
      </c>
      <c r="K182" s="765"/>
      <c r="L182" s="765"/>
    </row>
    <row r="183" spans="2:12" s="34" customFormat="1" ht="16.2" customHeight="1" x14ac:dyDescent="0.2">
      <c r="B183" s="356" t="s">
        <v>358</v>
      </c>
      <c r="C183" s="418" t="s">
        <v>2105</v>
      </c>
      <c r="D183" s="498">
        <v>1774.0100000000002</v>
      </c>
      <c r="E183" s="499">
        <v>1717.06</v>
      </c>
      <c r="F183" s="421">
        <v>96.789758795046225</v>
      </c>
      <c r="G183" s="420">
        <v>1</v>
      </c>
      <c r="H183" s="420">
        <v>9</v>
      </c>
      <c r="K183" s="765"/>
      <c r="L183" s="765"/>
    </row>
    <row r="184" spans="2:12" s="34" customFormat="1" ht="16.2" customHeight="1" x14ac:dyDescent="0.2">
      <c r="B184" s="356" t="s">
        <v>360</v>
      </c>
      <c r="C184" s="354" t="s">
        <v>1835</v>
      </c>
      <c r="D184" s="766">
        <v>874.15</v>
      </c>
      <c r="E184" s="766">
        <v>823.19</v>
      </c>
      <c r="F184" s="767">
        <v>94.170336898701606</v>
      </c>
      <c r="G184" s="438">
        <v>1</v>
      </c>
      <c r="H184" s="439">
        <v>4</v>
      </c>
      <c r="K184" s="765"/>
      <c r="L184" s="765"/>
    </row>
    <row r="185" spans="2:12" s="34" customFormat="1" ht="16.2" customHeight="1" x14ac:dyDescent="0.2">
      <c r="B185" s="356" t="s">
        <v>361</v>
      </c>
      <c r="C185" s="418" t="s">
        <v>2107</v>
      </c>
      <c r="D185" s="498">
        <v>1049.73</v>
      </c>
      <c r="E185" s="499">
        <v>1049.73</v>
      </c>
      <c r="F185" s="421">
        <v>100</v>
      </c>
      <c r="G185" s="420">
        <v>1</v>
      </c>
      <c r="H185" s="420">
        <v>3</v>
      </c>
      <c r="K185" s="765"/>
      <c r="L185" s="765"/>
    </row>
    <row r="186" spans="2:12" s="34" customFormat="1" ht="16.2" customHeight="1" x14ac:dyDescent="0.2">
      <c r="B186" s="356" t="s">
        <v>362</v>
      </c>
      <c r="C186" s="354" t="s">
        <v>1839</v>
      </c>
      <c r="D186" s="766">
        <v>835.05</v>
      </c>
      <c r="E186" s="766">
        <v>758.9</v>
      </c>
      <c r="F186" s="767">
        <v>90.880785581701701</v>
      </c>
      <c r="G186" s="438">
        <v>1</v>
      </c>
      <c r="H186" s="439">
        <v>3</v>
      </c>
      <c r="K186" s="765"/>
      <c r="L186" s="765"/>
    </row>
    <row r="187" spans="2:12" s="34" customFormat="1" ht="16.2" customHeight="1" x14ac:dyDescent="0.2">
      <c r="B187" s="356" t="s">
        <v>363</v>
      </c>
      <c r="C187" s="418" t="s">
        <v>2108</v>
      </c>
      <c r="D187" s="498">
        <v>576.20000000000005</v>
      </c>
      <c r="E187" s="499">
        <v>550.9</v>
      </c>
      <c r="F187" s="421">
        <v>95.60916348490106</v>
      </c>
      <c r="G187" s="420">
        <v>1</v>
      </c>
      <c r="H187" s="420">
        <v>1</v>
      </c>
      <c r="K187" s="765"/>
      <c r="L187" s="765"/>
    </row>
    <row r="188" spans="2:12" s="34" customFormat="1" ht="16.2" customHeight="1" x14ac:dyDescent="0.2">
      <c r="B188" s="356" t="s">
        <v>365</v>
      </c>
      <c r="C188" s="354" t="s">
        <v>1843</v>
      </c>
      <c r="D188" s="766">
        <v>1027.44</v>
      </c>
      <c r="E188" s="766">
        <v>1001.28</v>
      </c>
      <c r="F188" s="767">
        <v>97.453865919177758</v>
      </c>
      <c r="G188" s="438">
        <v>1</v>
      </c>
      <c r="H188" s="439">
        <v>4</v>
      </c>
      <c r="K188" s="765"/>
      <c r="L188" s="765"/>
    </row>
    <row r="189" spans="2:12" s="34" customFormat="1" ht="16.2" customHeight="1" x14ac:dyDescent="0.2">
      <c r="B189" s="356" t="s">
        <v>366</v>
      </c>
      <c r="C189" s="418" t="s">
        <v>2110</v>
      </c>
      <c r="D189" s="498">
        <v>1773.05</v>
      </c>
      <c r="E189" s="499">
        <v>1606.63</v>
      </c>
      <c r="F189" s="421">
        <v>90.613913877217229</v>
      </c>
      <c r="G189" s="420">
        <v>1</v>
      </c>
      <c r="H189" s="420">
        <v>8</v>
      </c>
      <c r="K189" s="765"/>
      <c r="L189" s="765"/>
    </row>
    <row r="190" spans="2:12" s="34" customFormat="1" ht="16.2" customHeight="1" x14ac:dyDescent="0.2">
      <c r="B190" s="356" t="s">
        <v>367</v>
      </c>
      <c r="C190" s="354" t="s">
        <v>1847</v>
      </c>
      <c r="D190" s="766">
        <v>961.25</v>
      </c>
      <c r="E190" s="766">
        <v>961.25</v>
      </c>
      <c r="F190" s="767">
        <v>100</v>
      </c>
      <c r="G190" s="438">
        <v>1</v>
      </c>
      <c r="H190" s="439">
        <v>7</v>
      </c>
      <c r="K190" s="765"/>
      <c r="L190" s="765"/>
    </row>
    <row r="191" spans="2:12" s="34" customFormat="1" ht="16.2" customHeight="1" x14ac:dyDescent="0.2">
      <c r="B191" s="356" t="s">
        <v>368</v>
      </c>
      <c r="C191" s="418" t="s">
        <v>2112</v>
      </c>
      <c r="D191" s="498">
        <v>2106.16</v>
      </c>
      <c r="E191" s="499">
        <v>2106.16</v>
      </c>
      <c r="F191" s="421">
        <v>100</v>
      </c>
      <c r="G191" s="420">
        <v>1</v>
      </c>
      <c r="H191" s="420">
        <v>10</v>
      </c>
      <c r="K191" s="765"/>
      <c r="L191" s="765"/>
    </row>
    <row r="192" spans="2:12" s="34" customFormat="1" ht="16.2" customHeight="1" x14ac:dyDescent="0.2">
      <c r="B192" s="356" t="s">
        <v>369</v>
      </c>
      <c r="C192" s="354" t="s">
        <v>2113</v>
      </c>
      <c r="D192" s="766">
        <v>1794.85</v>
      </c>
      <c r="E192" s="766">
        <v>1762.71</v>
      </c>
      <c r="F192" s="767">
        <v>98.209321113184956</v>
      </c>
      <c r="G192" s="438">
        <v>1</v>
      </c>
      <c r="H192" s="439">
        <v>7</v>
      </c>
      <c r="K192" s="765"/>
      <c r="L192" s="765"/>
    </row>
    <row r="193" spans="2:12" s="34" customFormat="1" ht="16.2" customHeight="1" x14ac:dyDescent="0.2">
      <c r="B193" s="356" t="s">
        <v>370</v>
      </c>
      <c r="C193" s="418" t="s">
        <v>2114</v>
      </c>
      <c r="D193" s="498">
        <v>1536.59</v>
      </c>
      <c r="E193" s="499">
        <v>1536.59</v>
      </c>
      <c r="F193" s="421">
        <v>100</v>
      </c>
      <c r="G193" s="420">
        <v>1</v>
      </c>
      <c r="H193" s="420">
        <v>7</v>
      </c>
      <c r="K193" s="765"/>
      <c r="L193" s="765"/>
    </row>
    <row r="194" spans="2:12" s="34" customFormat="1" ht="16.2" customHeight="1" x14ac:dyDescent="0.2">
      <c r="B194" s="356" t="s">
        <v>371</v>
      </c>
      <c r="C194" s="354" t="s">
        <v>1854</v>
      </c>
      <c r="D194" s="766">
        <v>1190.7</v>
      </c>
      <c r="E194" s="766">
        <v>1146.5999999999999</v>
      </c>
      <c r="F194" s="767">
        <v>96.296296296296276</v>
      </c>
      <c r="G194" s="438">
        <v>1</v>
      </c>
      <c r="H194" s="439">
        <v>6</v>
      </c>
      <c r="K194" s="765"/>
      <c r="L194" s="765"/>
    </row>
    <row r="195" spans="2:12" s="34" customFormat="1" ht="16.2" customHeight="1" x14ac:dyDescent="0.2">
      <c r="B195" s="356" t="s">
        <v>372</v>
      </c>
      <c r="C195" s="418" t="s">
        <v>2116</v>
      </c>
      <c r="D195" s="498">
        <v>1100.17</v>
      </c>
      <c r="E195" s="499">
        <v>1049.56</v>
      </c>
      <c r="F195" s="421">
        <v>95.399801848805183</v>
      </c>
      <c r="G195" s="420">
        <v>1</v>
      </c>
      <c r="H195" s="420">
        <v>4</v>
      </c>
      <c r="K195" s="765"/>
      <c r="L195" s="765"/>
    </row>
    <row r="196" spans="2:12" s="34" customFormat="1" ht="16.2" customHeight="1" x14ac:dyDescent="0.2">
      <c r="B196" s="356" t="s">
        <v>373</v>
      </c>
      <c r="C196" s="354" t="s">
        <v>1044</v>
      </c>
      <c r="D196" s="766">
        <v>2282.62</v>
      </c>
      <c r="E196" s="766">
        <v>2232.4899999999998</v>
      </c>
      <c r="F196" s="767">
        <v>97.803839447652251</v>
      </c>
      <c r="G196" s="438">
        <v>1</v>
      </c>
      <c r="H196" s="439">
        <v>11</v>
      </c>
      <c r="K196" s="765"/>
      <c r="L196" s="765"/>
    </row>
    <row r="197" spans="2:12" s="34" customFormat="1" ht="16.2" customHeight="1" x14ac:dyDescent="0.2">
      <c r="B197" s="356" t="s">
        <v>375</v>
      </c>
      <c r="C197" s="418" t="s">
        <v>2117</v>
      </c>
      <c r="D197" s="498">
        <v>818.75</v>
      </c>
      <c r="E197" s="499">
        <v>818.75</v>
      </c>
      <c r="F197" s="421">
        <v>100</v>
      </c>
      <c r="G197" s="420">
        <v>1</v>
      </c>
      <c r="H197" s="420">
        <v>3</v>
      </c>
      <c r="K197" s="765"/>
      <c r="L197" s="765"/>
    </row>
    <row r="198" spans="2:12" s="34" customFormat="1" ht="16.2" customHeight="1" x14ac:dyDescent="0.2">
      <c r="B198" s="356" t="s">
        <v>376</v>
      </c>
      <c r="C198" s="354" t="s">
        <v>1861</v>
      </c>
      <c r="D198" s="766">
        <v>1746.25</v>
      </c>
      <c r="E198" s="766">
        <v>1666</v>
      </c>
      <c r="F198" s="767">
        <v>95.404438081603445</v>
      </c>
      <c r="G198" s="438">
        <v>1</v>
      </c>
      <c r="H198" s="439">
        <v>5</v>
      </c>
      <c r="K198" s="765"/>
      <c r="L198" s="765"/>
    </row>
    <row r="199" spans="2:12" s="34" customFormat="1" ht="16.2" customHeight="1" x14ac:dyDescent="0.2">
      <c r="B199" s="356" t="s">
        <v>377</v>
      </c>
      <c r="C199" s="418" t="s">
        <v>2118</v>
      </c>
      <c r="D199" s="498">
        <v>543.09</v>
      </c>
      <c r="E199" s="499">
        <v>543.09</v>
      </c>
      <c r="F199" s="421">
        <v>100</v>
      </c>
      <c r="G199" s="420">
        <v>1</v>
      </c>
      <c r="H199" s="420">
        <v>2</v>
      </c>
      <c r="K199" s="765"/>
      <c r="L199" s="765"/>
    </row>
    <row r="200" spans="2:12" s="34" customFormat="1" ht="16.2" customHeight="1" x14ac:dyDescent="0.2">
      <c r="B200" s="356" t="s">
        <v>378</v>
      </c>
      <c r="C200" s="354" t="s">
        <v>2258</v>
      </c>
      <c r="D200" s="766">
        <v>2225.33</v>
      </c>
      <c r="E200" s="766">
        <v>2195.0700000000002</v>
      </c>
      <c r="F200" s="767">
        <v>98.640201677953385</v>
      </c>
      <c r="G200" s="438">
        <v>1</v>
      </c>
      <c r="H200" s="439">
        <v>11</v>
      </c>
      <c r="K200" s="765"/>
      <c r="L200" s="765"/>
    </row>
    <row r="201" spans="2:12" s="34" customFormat="1" ht="16.2" customHeight="1" x14ac:dyDescent="0.2">
      <c r="B201" s="356" t="s">
        <v>379</v>
      </c>
      <c r="C201" s="418" t="s">
        <v>2119</v>
      </c>
      <c r="D201" s="498">
        <v>944.99</v>
      </c>
      <c r="E201" s="499">
        <v>944.99</v>
      </c>
      <c r="F201" s="421">
        <v>100</v>
      </c>
      <c r="G201" s="420">
        <v>1</v>
      </c>
      <c r="H201" s="420">
        <v>4</v>
      </c>
      <c r="K201" s="765"/>
      <c r="L201" s="765"/>
    </row>
    <row r="202" spans="2:12" s="34" customFormat="1" ht="16.2" customHeight="1" x14ac:dyDescent="0.2">
      <c r="B202" s="356" t="s">
        <v>380</v>
      </c>
      <c r="C202" s="354" t="s">
        <v>1868</v>
      </c>
      <c r="D202" s="766">
        <v>991.94</v>
      </c>
      <c r="E202" s="766">
        <v>991.94</v>
      </c>
      <c r="F202" s="767">
        <v>100</v>
      </c>
      <c r="G202" s="438">
        <v>1</v>
      </c>
      <c r="H202" s="439">
        <v>4</v>
      </c>
      <c r="K202" s="765"/>
      <c r="L202" s="765"/>
    </row>
    <row r="203" spans="2:12" s="34" customFormat="1" ht="16.2" customHeight="1" x14ac:dyDescent="0.2">
      <c r="B203" s="356" t="s">
        <v>381</v>
      </c>
      <c r="C203" s="418" t="s">
        <v>2121</v>
      </c>
      <c r="D203" s="498">
        <v>4376.95</v>
      </c>
      <c r="E203" s="499">
        <v>4177.26</v>
      </c>
      <c r="F203" s="421">
        <v>95.437690629319519</v>
      </c>
      <c r="G203" s="420">
        <v>1</v>
      </c>
      <c r="H203" s="420">
        <v>20</v>
      </c>
      <c r="K203" s="765"/>
      <c r="L203" s="765"/>
    </row>
    <row r="204" spans="2:12" s="34" customFormat="1" ht="16.2" customHeight="1" x14ac:dyDescent="0.2">
      <c r="B204" s="356" t="s">
        <v>382</v>
      </c>
      <c r="C204" s="354" t="s">
        <v>1872</v>
      </c>
      <c r="D204" s="766">
        <v>3207.92</v>
      </c>
      <c r="E204" s="766">
        <v>3022.01</v>
      </c>
      <c r="F204" s="767">
        <v>94.20465597645827</v>
      </c>
      <c r="G204" s="438">
        <v>1</v>
      </c>
      <c r="H204" s="439">
        <v>17</v>
      </c>
      <c r="K204" s="765"/>
      <c r="L204" s="765"/>
    </row>
    <row r="205" spans="2:12" s="34" customFormat="1" ht="16.2" customHeight="1" x14ac:dyDescent="0.2">
      <c r="B205" s="356" t="s">
        <v>383</v>
      </c>
      <c r="C205" s="418" t="s">
        <v>2122</v>
      </c>
      <c r="D205" s="498">
        <v>1117.3399999999999</v>
      </c>
      <c r="E205" s="499">
        <v>1096.3399999999999</v>
      </c>
      <c r="F205" s="421">
        <v>98.120536273649918</v>
      </c>
      <c r="G205" s="420">
        <v>1</v>
      </c>
      <c r="H205" s="420">
        <v>6</v>
      </c>
      <c r="K205" s="765"/>
      <c r="L205" s="765"/>
    </row>
    <row r="206" spans="2:12" s="34" customFormat="1" ht="16.2" customHeight="1" x14ac:dyDescent="0.2">
      <c r="B206" s="356" t="s">
        <v>384</v>
      </c>
      <c r="C206" s="354" t="s">
        <v>1876</v>
      </c>
      <c r="D206" s="766">
        <v>813.52</v>
      </c>
      <c r="E206" s="766">
        <v>793.35</v>
      </c>
      <c r="F206" s="767">
        <v>97.520650998131586</v>
      </c>
      <c r="G206" s="438">
        <v>1</v>
      </c>
      <c r="H206" s="439">
        <v>4</v>
      </c>
      <c r="K206" s="765"/>
      <c r="L206" s="765"/>
    </row>
    <row r="207" spans="2:12" s="34" customFormat="1" ht="16.2" customHeight="1" x14ac:dyDescent="0.2">
      <c r="B207" s="356" t="s">
        <v>385</v>
      </c>
      <c r="C207" s="418" t="s">
        <v>2124</v>
      </c>
      <c r="D207" s="498">
        <v>1108.9100000000001</v>
      </c>
      <c r="E207" s="499">
        <v>1089</v>
      </c>
      <c r="F207" s="421">
        <v>98.204543200079357</v>
      </c>
      <c r="G207" s="420">
        <v>1</v>
      </c>
      <c r="H207" s="420">
        <v>2</v>
      </c>
      <c r="K207" s="765"/>
      <c r="L207" s="765"/>
    </row>
    <row r="208" spans="2:12" s="34" customFormat="1" ht="16.2" customHeight="1" x14ac:dyDescent="0.2">
      <c r="B208" s="356" t="s">
        <v>386</v>
      </c>
      <c r="C208" s="354" t="s">
        <v>2259</v>
      </c>
      <c r="D208" s="766">
        <v>1886.5</v>
      </c>
      <c r="E208" s="766">
        <v>1837.55</v>
      </c>
      <c r="F208" s="767">
        <v>97.40524781341108</v>
      </c>
      <c r="G208" s="438">
        <v>1</v>
      </c>
      <c r="H208" s="439">
        <v>8</v>
      </c>
      <c r="K208" s="765"/>
      <c r="L208" s="765"/>
    </row>
    <row r="209" spans="2:12" s="34" customFormat="1" ht="16.2" customHeight="1" x14ac:dyDescent="0.2">
      <c r="B209" s="356" t="s">
        <v>387</v>
      </c>
      <c r="C209" s="418" t="s">
        <v>2125</v>
      </c>
      <c r="D209" s="498">
        <v>991.62</v>
      </c>
      <c r="E209" s="499">
        <v>991.62</v>
      </c>
      <c r="F209" s="421">
        <v>100</v>
      </c>
      <c r="G209" s="420">
        <v>1</v>
      </c>
      <c r="H209" s="420">
        <v>7</v>
      </c>
      <c r="K209" s="765"/>
      <c r="L209" s="765"/>
    </row>
    <row r="210" spans="2:12" s="34" customFormat="1" ht="16.2" customHeight="1" x14ac:dyDescent="0.2">
      <c r="B210" s="356" t="s">
        <v>388</v>
      </c>
      <c r="C210" s="354" t="s">
        <v>1883</v>
      </c>
      <c r="D210" s="766">
        <v>1095.9100000000001</v>
      </c>
      <c r="E210" s="766">
        <v>1034.04</v>
      </c>
      <c r="F210" s="767">
        <v>94.354463413966457</v>
      </c>
      <c r="G210" s="438">
        <v>1</v>
      </c>
      <c r="H210" s="439">
        <v>5</v>
      </c>
      <c r="K210" s="765"/>
      <c r="L210" s="765"/>
    </row>
    <row r="211" spans="2:12" s="34" customFormat="1" ht="16.2" customHeight="1" x14ac:dyDescent="0.2">
      <c r="B211" s="356" t="s">
        <v>389</v>
      </c>
      <c r="C211" s="418" t="s">
        <v>2126</v>
      </c>
      <c r="D211" s="498">
        <v>905.81</v>
      </c>
      <c r="E211" s="499">
        <v>805.18</v>
      </c>
      <c r="F211" s="421">
        <v>88.890606197767738</v>
      </c>
      <c r="G211" s="420">
        <v>1</v>
      </c>
      <c r="H211" s="420">
        <v>3</v>
      </c>
      <c r="K211" s="765"/>
      <c r="L211" s="765"/>
    </row>
    <row r="212" spans="2:12" s="34" customFormat="1" ht="16.2" customHeight="1" x14ac:dyDescent="0.2">
      <c r="B212" s="356" t="s">
        <v>390</v>
      </c>
      <c r="C212" s="354" t="s">
        <v>1887</v>
      </c>
      <c r="D212" s="766">
        <v>1437.84</v>
      </c>
      <c r="E212" s="766">
        <v>1268.71</v>
      </c>
      <c r="F212" s="767">
        <v>88.237216936515892</v>
      </c>
      <c r="G212" s="438">
        <v>1</v>
      </c>
      <c r="H212" s="439">
        <v>7</v>
      </c>
      <c r="K212" s="765"/>
      <c r="L212" s="765"/>
    </row>
    <row r="213" spans="2:12" s="34" customFormat="1" ht="16.2" customHeight="1" x14ac:dyDescent="0.2">
      <c r="B213" s="356" t="s">
        <v>391</v>
      </c>
      <c r="C213" s="418" t="s">
        <v>2128</v>
      </c>
      <c r="D213" s="498">
        <v>1884.62</v>
      </c>
      <c r="E213" s="499">
        <v>1860.4</v>
      </c>
      <c r="F213" s="421">
        <v>98.714860290138077</v>
      </c>
      <c r="G213" s="420">
        <v>1</v>
      </c>
      <c r="H213" s="420">
        <v>7</v>
      </c>
      <c r="K213" s="765"/>
      <c r="L213" s="765"/>
    </row>
    <row r="214" spans="2:12" s="34" customFormat="1" ht="16.2" customHeight="1" x14ac:dyDescent="0.2">
      <c r="B214" s="356" t="s">
        <v>393</v>
      </c>
      <c r="C214" s="354" t="s">
        <v>1891</v>
      </c>
      <c r="D214" s="766">
        <v>1742.6399999999996</v>
      </c>
      <c r="E214" s="766">
        <v>1699.3</v>
      </c>
      <c r="F214" s="767">
        <v>97.512968828903297</v>
      </c>
      <c r="G214" s="438">
        <v>1</v>
      </c>
      <c r="H214" s="439">
        <v>5</v>
      </c>
      <c r="K214" s="765"/>
      <c r="L214" s="765"/>
    </row>
    <row r="215" spans="2:12" s="34" customFormat="1" ht="16.2" customHeight="1" x14ac:dyDescent="0.2">
      <c r="B215" s="356" t="s">
        <v>394</v>
      </c>
      <c r="C215" s="418" t="s">
        <v>2130</v>
      </c>
      <c r="D215" s="498">
        <v>876.7</v>
      </c>
      <c r="E215" s="499">
        <v>838.6</v>
      </c>
      <c r="F215" s="421">
        <v>95.654157636591762</v>
      </c>
      <c r="G215" s="420">
        <v>1</v>
      </c>
      <c r="H215" s="420">
        <v>2</v>
      </c>
      <c r="K215" s="765"/>
      <c r="L215" s="765"/>
    </row>
    <row r="216" spans="2:12" s="34" customFormat="1" ht="16.2" customHeight="1" x14ac:dyDescent="0.2">
      <c r="B216" s="356" t="s">
        <v>395</v>
      </c>
      <c r="C216" s="354" t="s">
        <v>2131</v>
      </c>
      <c r="D216" s="766">
        <v>4141.5600000000004</v>
      </c>
      <c r="E216" s="766">
        <v>4141.5600000000004</v>
      </c>
      <c r="F216" s="767">
        <v>100</v>
      </c>
      <c r="G216" s="438">
        <v>1</v>
      </c>
      <c r="H216" s="439">
        <v>35</v>
      </c>
      <c r="K216" s="765"/>
      <c r="L216" s="765"/>
    </row>
    <row r="217" spans="2:12" s="34" customFormat="1" ht="16.2" customHeight="1" x14ac:dyDescent="0.2">
      <c r="B217" s="356" t="s">
        <v>396</v>
      </c>
      <c r="C217" s="418" t="s">
        <v>2132</v>
      </c>
      <c r="D217" s="498">
        <v>5999.8</v>
      </c>
      <c r="E217" s="499">
        <v>5873.8</v>
      </c>
      <c r="F217" s="421">
        <v>97.89992999766659</v>
      </c>
      <c r="G217" s="420">
        <v>1</v>
      </c>
      <c r="H217" s="420">
        <v>14</v>
      </c>
      <c r="K217" s="765"/>
      <c r="L217" s="765"/>
    </row>
    <row r="218" spans="2:12" s="34" customFormat="1" ht="16.2" customHeight="1" x14ac:dyDescent="0.2">
      <c r="B218" s="356" t="s">
        <v>397</v>
      </c>
      <c r="C218" s="354" t="s">
        <v>1898</v>
      </c>
      <c r="D218" s="766">
        <v>2961.0600000000004</v>
      </c>
      <c r="E218" s="766">
        <v>2961.06</v>
      </c>
      <c r="F218" s="767">
        <v>99.999999999999986</v>
      </c>
      <c r="G218" s="438">
        <v>1</v>
      </c>
      <c r="H218" s="439">
        <v>17</v>
      </c>
      <c r="K218" s="765"/>
      <c r="L218" s="765"/>
    </row>
    <row r="219" spans="2:12" s="34" customFormat="1" ht="16.2" customHeight="1" x14ac:dyDescent="0.2">
      <c r="B219" s="356" t="s">
        <v>398</v>
      </c>
      <c r="C219" s="418" t="s">
        <v>2134</v>
      </c>
      <c r="D219" s="498">
        <v>1604.72</v>
      </c>
      <c r="E219" s="499">
        <v>1604.72</v>
      </c>
      <c r="F219" s="421">
        <v>100</v>
      </c>
      <c r="G219" s="420">
        <v>1</v>
      </c>
      <c r="H219" s="420">
        <v>7</v>
      </c>
      <c r="K219" s="765"/>
      <c r="L219" s="765"/>
    </row>
    <row r="220" spans="2:12" s="34" customFormat="1" ht="16.2" customHeight="1" x14ac:dyDescent="0.2">
      <c r="B220" s="356" t="s">
        <v>399</v>
      </c>
      <c r="C220" s="354" t="s">
        <v>1902</v>
      </c>
      <c r="D220" s="766">
        <v>2610.0500000000006</v>
      </c>
      <c r="E220" s="766">
        <v>2452.69</v>
      </c>
      <c r="F220" s="767">
        <v>93.97099672420066</v>
      </c>
      <c r="G220" s="438">
        <v>1</v>
      </c>
      <c r="H220" s="439">
        <v>35</v>
      </c>
      <c r="K220" s="765"/>
      <c r="L220" s="765"/>
    </row>
    <row r="221" spans="2:12" s="34" customFormat="1" ht="16.2" customHeight="1" x14ac:dyDescent="0.2">
      <c r="B221" s="356" t="s">
        <v>400</v>
      </c>
      <c r="C221" s="418" t="s">
        <v>2136</v>
      </c>
      <c r="D221" s="498">
        <v>3692.44</v>
      </c>
      <c r="E221" s="499">
        <v>3692.44</v>
      </c>
      <c r="F221" s="421">
        <v>100</v>
      </c>
      <c r="G221" s="420">
        <v>1</v>
      </c>
      <c r="H221" s="420">
        <v>28</v>
      </c>
      <c r="K221" s="765"/>
      <c r="L221" s="765"/>
    </row>
    <row r="222" spans="2:12" s="34" customFormat="1" ht="16.2" customHeight="1" x14ac:dyDescent="0.2">
      <c r="B222" s="356" t="s">
        <v>401</v>
      </c>
      <c r="C222" s="354" t="s">
        <v>1906</v>
      </c>
      <c r="D222" s="766">
        <v>1706.46</v>
      </c>
      <c r="E222" s="766">
        <v>1686.06</v>
      </c>
      <c r="F222" s="767">
        <v>98.804542737597117</v>
      </c>
      <c r="G222" s="438">
        <v>1</v>
      </c>
      <c r="H222" s="439">
        <v>7</v>
      </c>
      <c r="K222" s="765"/>
      <c r="L222" s="765"/>
    </row>
    <row r="223" spans="2:12" s="34" customFormat="1" ht="16.2" customHeight="1" x14ac:dyDescent="0.2">
      <c r="B223" s="356" t="s">
        <v>402</v>
      </c>
      <c r="C223" s="418" t="s">
        <v>2137</v>
      </c>
      <c r="D223" s="498">
        <v>1708.19</v>
      </c>
      <c r="E223" s="499">
        <v>1708.19</v>
      </c>
      <c r="F223" s="421">
        <v>100</v>
      </c>
      <c r="G223" s="420">
        <v>1</v>
      </c>
      <c r="H223" s="420">
        <v>11</v>
      </c>
      <c r="K223" s="765"/>
      <c r="L223" s="765"/>
    </row>
    <row r="224" spans="2:12" s="34" customFormat="1" ht="16.2" customHeight="1" x14ac:dyDescent="0.2">
      <c r="B224" s="356" t="s">
        <v>403</v>
      </c>
      <c r="C224" s="354" t="s">
        <v>2260</v>
      </c>
      <c r="D224" s="766">
        <v>952.06</v>
      </c>
      <c r="E224" s="766">
        <v>935.57</v>
      </c>
      <c r="F224" s="767">
        <v>98.267966304644673</v>
      </c>
      <c r="G224" s="438">
        <v>1</v>
      </c>
      <c r="H224" s="439">
        <v>3</v>
      </c>
      <c r="K224" s="765"/>
      <c r="L224" s="765"/>
    </row>
    <row r="225" spans="2:12" s="34" customFormat="1" ht="16.2" customHeight="1" x14ac:dyDescent="0.2">
      <c r="B225" s="356" t="s">
        <v>405</v>
      </c>
      <c r="C225" s="418" t="s">
        <v>2138</v>
      </c>
      <c r="D225" s="498">
        <v>1264.8399999999999</v>
      </c>
      <c r="E225" s="499">
        <v>1264.8399999999999</v>
      </c>
      <c r="F225" s="421">
        <v>100</v>
      </c>
      <c r="G225" s="420">
        <v>1</v>
      </c>
      <c r="H225" s="420">
        <v>7</v>
      </c>
      <c r="K225" s="765"/>
      <c r="L225" s="765"/>
    </row>
    <row r="226" spans="2:12" s="34" customFormat="1" ht="16.2" customHeight="1" x14ac:dyDescent="0.2">
      <c r="B226" s="356" t="s">
        <v>406</v>
      </c>
      <c r="C226" s="354" t="s">
        <v>1914</v>
      </c>
      <c r="D226" s="766">
        <v>1151.3599999999999</v>
      </c>
      <c r="E226" s="766">
        <v>1085</v>
      </c>
      <c r="F226" s="767">
        <v>94.236381322957214</v>
      </c>
      <c r="G226" s="438">
        <v>1</v>
      </c>
      <c r="H226" s="439">
        <v>5</v>
      </c>
      <c r="K226" s="765"/>
      <c r="L226" s="765"/>
    </row>
    <row r="227" spans="2:12" s="34" customFormat="1" ht="16.2" customHeight="1" x14ac:dyDescent="0.2">
      <c r="B227" s="356" t="s">
        <v>407</v>
      </c>
      <c r="C227" s="418" t="s">
        <v>2140</v>
      </c>
      <c r="D227" s="498">
        <v>1244</v>
      </c>
      <c r="E227" s="499">
        <v>1244</v>
      </c>
      <c r="F227" s="421">
        <v>100</v>
      </c>
      <c r="G227" s="420">
        <v>1</v>
      </c>
      <c r="H227" s="420">
        <v>3</v>
      </c>
      <c r="K227" s="765"/>
      <c r="L227" s="765"/>
    </row>
    <row r="228" spans="2:12" s="34" customFormat="1" ht="16.2" customHeight="1" x14ac:dyDescent="0.2">
      <c r="B228" s="356" t="s">
        <v>408</v>
      </c>
      <c r="C228" s="354" t="s">
        <v>1918</v>
      </c>
      <c r="D228" s="766">
        <v>778.19</v>
      </c>
      <c r="E228" s="766">
        <v>609.67999999999995</v>
      </c>
      <c r="F228" s="767">
        <v>78.345905241650485</v>
      </c>
      <c r="G228" s="438">
        <v>1</v>
      </c>
      <c r="H228" s="439">
        <v>3</v>
      </c>
      <c r="K228" s="765"/>
      <c r="L228" s="765"/>
    </row>
    <row r="229" spans="2:12" s="34" customFormat="1" ht="16.2" customHeight="1" x14ac:dyDescent="0.2">
      <c r="B229" s="356" t="s">
        <v>409</v>
      </c>
      <c r="C229" s="418" t="s">
        <v>2141</v>
      </c>
      <c r="D229" s="498">
        <v>927.33</v>
      </c>
      <c r="E229" s="499">
        <v>927.33</v>
      </c>
      <c r="F229" s="421">
        <v>100</v>
      </c>
      <c r="G229" s="420">
        <v>1</v>
      </c>
      <c r="H229" s="420">
        <v>5</v>
      </c>
      <c r="K229" s="765"/>
      <c r="L229" s="765"/>
    </row>
    <row r="230" spans="2:12" s="34" customFormat="1" ht="16.2" customHeight="1" x14ac:dyDescent="0.2">
      <c r="B230" s="356" t="s">
        <v>410</v>
      </c>
      <c r="C230" s="354" t="s">
        <v>1922</v>
      </c>
      <c r="D230" s="766">
        <v>1766.47</v>
      </c>
      <c r="E230" s="766">
        <v>1674.78</v>
      </c>
      <c r="F230" s="767">
        <v>94.809422180959771</v>
      </c>
      <c r="G230" s="438">
        <v>1</v>
      </c>
      <c r="H230" s="439">
        <v>6</v>
      </c>
      <c r="K230" s="765"/>
      <c r="L230" s="765"/>
    </row>
    <row r="231" spans="2:12" s="34" customFormat="1" ht="16.2" customHeight="1" x14ac:dyDescent="0.2">
      <c r="B231" s="356" t="s">
        <v>411</v>
      </c>
      <c r="C231" s="418" t="s">
        <v>2143</v>
      </c>
      <c r="D231" s="498">
        <v>1237.8</v>
      </c>
      <c r="E231" s="499">
        <v>1196.54</v>
      </c>
      <c r="F231" s="421">
        <v>96.666666666666671</v>
      </c>
      <c r="G231" s="420">
        <v>1</v>
      </c>
      <c r="H231" s="420">
        <v>6</v>
      </c>
      <c r="K231" s="765"/>
      <c r="L231" s="765"/>
    </row>
    <row r="232" spans="2:12" s="34" customFormat="1" ht="16.2" customHeight="1" x14ac:dyDescent="0.2">
      <c r="B232" s="356" t="s">
        <v>412</v>
      </c>
      <c r="C232" s="354" t="s">
        <v>2261</v>
      </c>
      <c r="D232" s="766">
        <v>2477.11</v>
      </c>
      <c r="E232" s="766">
        <v>2436.25</v>
      </c>
      <c r="F232" s="767">
        <v>98.350497151922994</v>
      </c>
      <c r="G232" s="438">
        <v>1</v>
      </c>
      <c r="H232" s="439">
        <v>26</v>
      </c>
      <c r="K232" s="765"/>
      <c r="L232" s="765"/>
    </row>
    <row r="233" spans="2:12" s="34" customFormat="1" ht="16.2" customHeight="1" x14ac:dyDescent="0.2">
      <c r="B233" s="356" t="s">
        <v>413</v>
      </c>
      <c r="C233" s="418" t="s">
        <v>2144</v>
      </c>
      <c r="D233" s="498">
        <v>992.75</v>
      </c>
      <c r="E233" s="499">
        <v>952.74</v>
      </c>
      <c r="F233" s="421">
        <v>95.969780911609178</v>
      </c>
      <c r="G233" s="420">
        <v>1</v>
      </c>
      <c r="H233" s="420">
        <v>5</v>
      </c>
      <c r="K233" s="765"/>
      <c r="L233" s="765"/>
    </row>
    <row r="234" spans="2:12" s="34" customFormat="1" ht="16.2" customHeight="1" x14ac:dyDescent="0.2">
      <c r="B234" s="356" t="s">
        <v>414</v>
      </c>
      <c r="C234" s="354" t="s">
        <v>1930</v>
      </c>
      <c r="D234" s="766">
        <v>1192.07</v>
      </c>
      <c r="E234" s="766">
        <v>1161.1600000000001</v>
      </c>
      <c r="F234" s="767">
        <v>97.407031466272969</v>
      </c>
      <c r="G234" s="438">
        <v>1</v>
      </c>
      <c r="H234" s="439">
        <v>5</v>
      </c>
      <c r="K234" s="765"/>
      <c r="L234" s="765"/>
    </row>
    <row r="235" spans="2:12" s="34" customFormat="1" ht="16.2" customHeight="1" x14ac:dyDescent="0.2">
      <c r="B235" s="356" t="s">
        <v>991</v>
      </c>
      <c r="C235" s="418" t="s">
        <v>1497</v>
      </c>
      <c r="D235" s="498">
        <v>1106.49</v>
      </c>
      <c r="E235" s="499">
        <v>979.02</v>
      </c>
      <c r="F235" s="421">
        <v>88.479787435946093</v>
      </c>
      <c r="G235" s="420">
        <v>1</v>
      </c>
      <c r="H235" s="420">
        <v>4</v>
      </c>
      <c r="K235" s="765"/>
      <c r="L235" s="765"/>
    </row>
    <row r="236" spans="2:12" s="34" customFormat="1" ht="16.2" customHeight="1" x14ac:dyDescent="0.2">
      <c r="B236" s="356" t="s">
        <v>1474</v>
      </c>
      <c r="C236" s="354" t="s">
        <v>2262</v>
      </c>
      <c r="D236" s="766">
        <v>11357.44</v>
      </c>
      <c r="E236" s="766">
        <v>10819.88</v>
      </c>
      <c r="F236" s="767">
        <v>95.266891130395564</v>
      </c>
      <c r="G236" s="438">
        <v>1</v>
      </c>
      <c r="H236" s="439">
        <v>91</v>
      </c>
      <c r="K236" s="765"/>
      <c r="L236" s="765"/>
    </row>
    <row r="237" spans="2:12" s="34" customFormat="1" ht="16.2" customHeight="1" x14ac:dyDescent="0.2">
      <c r="B237" s="356" t="s">
        <v>1475</v>
      </c>
      <c r="C237" s="418" t="s">
        <v>2263</v>
      </c>
      <c r="D237" s="498">
        <v>6788.3600000000006</v>
      </c>
      <c r="E237" s="499">
        <v>6586.55</v>
      </c>
      <c r="F237" s="421">
        <v>97.027117006169377</v>
      </c>
      <c r="G237" s="420">
        <v>1</v>
      </c>
      <c r="H237" s="420">
        <v>36</v>
      </c>
      <c r="K237" s="765"/>
      <c r="L237" s="765"/>
    </row>
    <row r="238" spans="2:12" s="34" customFormat="1" ht="16.2" customHeight="1" x14ac:dyDescent="0.2">
      <c r="B238" s="356" t="s">
        <v>1476</v>
      </c>
      <c r="C238" s="354" t="s">
        <v>2264</v>
      </c>
      <c r="D238" s="766">
        <v>3458.92</v>
      </c>
      <c r="E238" s="766">
        <v>3400.64</v>
      </c>
      <c r="F238" s="767">
        <v>98.31508100794467</v>
      </c>
      <c r="G238" s="438">
        <v>1</v>
      </c>
      <c r="H238" s="439">
        <v>21</v>
      </c>
      <c r="K238" s="765"/>
      <c r="L238" s="765"/>
    </row>
    <row r="239" spans="2:12" s="34" customFormat="1" ht="16.2" customHeight="1" x14ac:dyDescent="0.2">
      <c r="B239" s="356" t="s">
        <v>1477</v>
      </c>
      <c r="C239" s="418" t="s">
        <v>2265</v>
      </c>
      <c r="D239" s="498">
        <v>1511.27</v>
      </c>
      <c r="E239" s="499">
        <v>1486.05</v>
      </c>
      <c r="F239" s="421">
        <v>98.331204880663279</v>
      </c>
      <c r="G239" s="420">
        <v>1</v>
      </c>
      <c r="H239" s="420">
        <v>7</v>
      </c>
      <c r="K239" s="765"/>
      <c r="L239" s="765"/>
    </row>
    <row r="240" spans="2:12" s="34" customFormat="1" ht="16.2" customHeight="1" x14ac:dyDescent="0.2">
      <c r="B240" s="356" t="s">
        <v>1478</v>
      </c>
      <c r="C240" s="354" t="s">
        <v>2266</v>
      </c>
      <c r="D240" s="766">
        <v>2056.41</v>
      </c>
      <c r="E240" s="766">
        <v>2056.41</v>
      </c>
      <c r="F240" s="767">
        <v>100</v>
      </c>
      <c r="G240" s="438">
        <v>1</v>
      </c>
      <c r="H240" s="439">
        <v>11</v>
      </c>
      <c r="K240" s="765"/>
      <c r="L240" s="765"/>
    </row>
    <row r="241" spans="2:12" s="34" customFormat="1" ht="16.2" customHeight="1" x14ac:dyDescent="0.2">
      <c r="B241" s="356" t="s">
        <v>415</v>
      </c>
      <c r="C241" s="418" t="s">
        <v>2267</v>
      </c>
      <c r="D241" s="498">
        <v>1861.56</v>
      </c>
      <c r="E241" s="499">
        <v>1811.8</v>
      </c>
      <c r="F241" s="421">
        <v>97.326973076344572</v>
      </c>
      <c r="G241" s="420">
        <v>1</v>
      </c>
      <c r="H241" s="420">
        <v>8</v>
      </c>
      <c r="K241" s="765"/>
      <c r="L241" s="765"/>
    </row>
    <row r="242" spans="2:12" s="34" customFormat="1" ht="16.2" customHeight="1" x14ac:dyDescent="0.2">
      <c r="B242" s="356" t="s">
        <v>416</v>
      </c>
      <c r="C242" s="354" t="s">
        <v>2268</v>
      </c>
      <c r="D242" s="766">
        <v>1967.54</v>
      </c>
      <c r="E242" s="766">
        <v>1890.43</v>
      </c>
      <c r="F242" s="767">
        <v>96.08089289163118</v>
      </c>
      <c r="G242" s="438">
        <v>1</v>
      </c>
      <c r="H242" s="439">
        <v>7</v>
      </c>
      <c r="K242" s="765"/>
      <c r="L242" s="765"/>
    </row>
    <row r="243" spans="2:12" s="34" customFormat="1" ht="16.2" customHeight="1" x14ac:dyDescent="0.2">
      <c r="B243" s="356" t="s">
        <v>417</v>
      </c>
      <c r="C243" s="418" t="s">
        <v>2269</v>
      </c>
      <c r="D243" s="498">
        <v>2990.68</v>
      </c>
      <c r="E243" s="499">
        <v>2908.13</v>
      </c>
      <c r="F243" s="421">
        <v>97.239758182085694</v>
      </c>
      <c r="G243" s="420">
        <v>1</v>
      </c>
      <c r="H243" s="420">
        <v>5</v>
      </c>
      <c r="K243" s="765"/>
      <c r="L243" s="765"/>
    </row>
    <row r="244" spans="2:12" s="34" customFormat="1" ht="16.2" customHeight="1" x14ac:dyDescent="0.2">
      <c r="B244" s="356" t="s">
        <v>419</v>
      </c>
      <c r="C244" s="354" t="s">
        <v>2270</v>
      </c>
      <c r="D244" s="766">
        <v>1155.5999999999999</v>
      </c>
      <c r="E244" s="766">
        <v>1155.5999999999999</v>
      </c>
      <c r="F244" s="767">
        <v>100</v>
      </c>
      <c r="G244" s="438">
        <v>1</v>
      </c>
      <c r="H244" s="439">
        <v>2</v>
      </c>
      <c r="K244" s="765"/>
      <c r="L244" s="765"/>
    </row>
    <row r="245" spans="2:12" s="34" customFormat="1" ht="16.2" customHeight="1" x14ac:dyDescent="0.2">
      <c r="B245" s="356" t="s">
        <v>420</v>
      </c>
      <c r="C245" s="418" t="s">
        <v>2271</v>
      </c>
      <c r="D245" s="498">
        <v>1850.2</v>
      </c>
      <c r="E245" s="499">
        <v>1850.2</v>
      </c>
      <c r="F245" s="421">
        <v>100</v>
      </c>
      <c r="G245" s="420">
        <v>1</v>
      </c>
      <c r="H245" s="420">
        <v>3</v>
      </c>
      <c r="K245" s="765"/>
      <c r="L245" s="765"/>
    </row>
    <row r="246" spans="2:12" s="34" customFormat="1" ht="16.2" customHeight="1" x14ac:dyDescent="0.2">
      <c r="B246" s="356" t="s">
        <v>421</v>
      </c>
      <c r="C246" s="354" t="s">
        <v>2272</v>
      </c>
      <c r="D246" s="766">
        <v>1148.72</v>
      </c>
      <c r="E246" s="766">
        <v>1148.72</v>
      </c>
      <c r="F246" s="767">
        <v>100</v>
      </c>
      <c r="G246" s="438">
        <v>1</v>
      </c>
      <c r="H246" s="439">
        <v>2</v>
      </c>
      <c r="K246" s="765"/>
      <c r="L246" s="765"/>
    </row>
    <row r="247" spans="2:12" s="34" customFormat="1" ht="16.2" customHeight="1" x14ac:dyDescent="0.2">
      <c r="B247" s="356" t="s">
        <v>422</v>
      </c>
      <c r="C247" s="418" t="s">
        <v>2273</v>
      </c>
      <c r="D247" s="498">
        <v>1851.39</v>
      </c>
      <c r="E247" s="499">
        <v>1851.39</v>
      </c>
      <c r="F247" s="421">
        <v>100</v>
      </c>
      <c r="G247" s="420">
        <v>1</v>
      </c>
      <c r="H247" s="420">
        <v>3</v>
      </c>
      <c r="K247" s="765"/>
      <c r="L247" s="765"/>
    </row>
    <row r="248" spans="2:12" s="34" customFormat="1" ht="16.2" customHeight="1" x14ac:dyDescent="0.2">
      <c r="B248" s="356" t="s">
        <v>423</v>
      </c>
      <c r="C248" s="354" t="s">
        <v>2274</v>
      </c>
      <c r="D248" s="766">
        <v>2114.5300000000002</v>
      </c>
      <c r="E248" s="766">
        <v>2114.5300000000002</v>
      </c>
      <c r="F248" s="767">
        <v>100</v>
      </c>
      <c r="G248" s="438">
        <v>1</v>
      </c>
      <c r="H248" s="439">
        <v>3</v>
      </c>
      <c r="K248" s="765"/>
      <c r="L248" s="765"/>
    </row>
    <row r="249" spans="2:12" s="34" customFormat="1" ht="16.2" customHeight="1" x14ac:dyDescent="0.2">
      <c r="B249" s="356" t="s">
        <v>424</v>
      </c>
      <c r="C249" s="418" t="s">
        <v>2275</v>
      </c>
      <c r="D249" s="498">
        <v>1494.36</v>
      </c>
      <c r="E249" s="499">
        <v>1494.36</v>
      </c>
      <c r="F249" s="421">
        <v>100</v>
      </c>
      <c r="G249" s="420">
        <v>1</v>
      </c>
      <c r="H249" s="420">
        <v>2</v>
      </c>
      <c r="K249" s="765"/>
      <c r="L249" s="765"/>
    </row>
    <row r="250" spans="2:12" s="34" customFormat="1" ht="16.2" customHeight="1" x14ac:dyDescent="0.2">
      <c r="B250" s="356" t="s">
        <v>425</v>
      </c>
      <c r="C250" s="354" t="s">
        <v>2276</v>
      </c>
      <c r="D250" s="766">
        <v>1007.3</v>
      </c>
      <c r="E250" s="766">
        <v>1007.3</v>
      </c>
      <c r="F250" s="767">
        <v>100</v>
      </c>
      <c r="G250" s="438">
        <v>1</v>
      </c>
      <c r="H250" s="439">
        <v>1</v>
      </c>
      <c r="K250" s="765"/>
      <c r="L250" s="765"/>
    </row>
    <row r="251" spans="2:12" s="34" customFormat="1" ht="16.2" customHeight="1" x14ac:dyDescent="0.2">
      <c r="B251" s="356" t="s">
        <v>426</v>
      </c>
      <c r="C251" s="418" t="s">
        <v>2277</v>
      </c>
      <c r="D251" s="498">
        <v>911.07</v>
      </c>
      <c r="E251" s="499">
        <v>877.01</v>
      </c>
      <c r="F251" s="421">
        <v>96.261538630401617</v>
      </c>
      <c r="G251" s="420">
        <v>1</v>
      </c>
      <c r="H251" s="420">
        <v>1</v>
      </c>
      <c r="K251" s="765"/>
      <c r="L251" s="765"/>
    </row>
    <row r="252" spans="2:12" s="34" customFormat="1" ht="16.2" customHeight="1" x14ac:dyDescent="0.2">
      <c r="B252" s="356" t="s">
        <v>427</v>
      </c>
      <c r="C252" s="354" t="s">
        <v>2278</v>
      </c>
      <c r="D252" s="766">
        <v>1773.9</v>
      </c>
      <c r="E252" s="766">
        <v>1724.3</v>
      </c>
      <c r="F252" s="767">
        <v>97.203901009076048</v>
      </c>
      <c r="G252" s="438">
        <v>1</v>
      </c>
      <c r="H252" s="439">
        <v>2</v>
      </c>
      <c r="K252" s="765"/>
      <c r="L252" s="765"/>
    </row>
    <row r="253" spans="2:12" s="34" customFormat="1" ht="16.2" customHeight="1" x14ac:dyDescent="0.2">
      <c r="B253" s="356" t="s">
        <v>428</v>
      </c>
      <c r="C253" s="418" t="s">
        <v>2279</v>
      </c>
      <c r="D253" s="498">
        <v>2439.9</v>
      </c>
      <c r="E253" s="499">
        <v>2381.31</v>
      </c>
      <c r="F253" s="421">
        <v>97.598672076724441</v>
      </c>
      <c r="G253" s="420">
        <v>1</v>
      </c>
      <c r="H253" s="420">
        <v>3</v>
      </c>
      <c r="K253" s="765"/>
      <c r="L253" s="765"/>
    </row>
    <row r="254" spans="2:12" s="34" customFormat="1" ht="16.2" customHeight="1" x14ac:dyDescent="0.2">
      <c r="B254" s="356" t="s">
        <v>429</v>
      </c>
      <c r="C254" s="354" t="s">
        <v>2280</v>
      </c>
      <c r="D254" s="766">
        <v>15552.59</v>
      </c>
      <c r="E254" s="766">
        <v>14873.95</v>
      </c>
      <c r="F254" s="767">
        <v>95.636482412254168</v>
      </c>
      <c r="G254" s="438">
        <v>1</v>
      </c>
      <c r="H254" s="439">
        <v>23</v>
      </c>
      <c r="K254" s="765"/>
      <c r="L254" s="765"/>
    </row>
    <row r="255" spans="2:12" s="34" customFormat="1" ht="16.2" customHeight="1" x14ac:dyDescent="0.2">
      <c r="B255" s="356" t="s">
        <v>430</v>
      </c>
      <c r="C255" s="418" t="s">
        <v>2281</v>
      </c>
      <c r="D255" s="498">
        <v>5094.29</v>
      </c>
      <c r="E255" s="499">
        <v>4992.1899999999996</v>
      </c>
      <c r="F255" s="421">
        <v>97.995795292376357</v>
      </c>
      <c r="G255" s="420">
        <v>1</v>
      </c>
      <c r="H255" s="420">
        <v>14</v>
      </c>
      <c r="K255" s="765"/>
      <c r="L255" s="765"/>
    </row>
    <row r="256" spans="2:12" s="34" customFormat="1" ht="16.2" customHeight="1" x14ac:dyDescent="0.2">
      <c r="B256" s="356" t="s">
        <v>431</v>
      </c>
      <c r="C256" s="354" t="s">
        <v>2282</v>
      </c>
      <c r="D256" s="766">
        <v>3411.24</v>
      </c>
      <c r="E256" s="766">
        <v>3355.24</v>
      </c>
      <c r="F256" s="767">
        <v>98.358368218008692</v>
      </c>
      <c r="G256" s="438">
        <v>1</v>
      </c>
      <c r="H256" s="439">
        <v>12</v>
      </c>
      <c r="K256" s="765"/>
      <c r="L256" s="765"/>
    </row>
    <row r="257" spans="2:12" s="34" customFormat="1" ht="16.2" customHeight="1" x14ac:dyDescent="0.2">
      <c r="B257" s="356" t="s">
        <v>432</v>
      </c>
      <c r="C257" s="418" t="s">
        <v>2283</v>
      </c>
      <c r="D257" s="498">
        <v>1380.21</v>
      </c>
      <c r="E257" s="499">
        <v>1255.32</v>
      </c>
      <c r="F257" s="421">
        <v>90.951376964374973</v>
      </c>
      <c r="G257" s="420">
        <v>1</v>
      </c>
      <c r="H257" s="420">
        <v>5</v>
      </c>
      <c r="K257" s="765"/>
      <c r="L257" s="765"/>
    </row>
    <row r="258" spans="2:12" s="34" customFormat="1" ht="16.2" customHeight="1" x14ac:dyDescent="0.2">
      <c r="B258" s="356" t="s">
        <v>433</v>
      </c>
      <c r="C258" s="354" t="s">
        <v>2284</v>
      </c>
      <c r="D258" s="766">
        <v>4251.91</v>
      </c>
      <c r="E258" s="766">
        <v>4176.29</v>
      </c>
      <c r="F258" s="767">
        <v>98.221505158858022</v>
      </c>
      <c r="G258" s="438">
        <v>1</v>
      </c>
      <c r="H258" s="439">
        <v>13</v>
      </c>
      <c r="K258" s="765"/>
      <c r="L258" s="765"/>
    </row>
    <row r="259" spans="2:12" s="34" customFormat="1" ht="16.2" customHeight="1" x14ac:dyDescent="0.2">
      <c r="B259" s="356" t="s">
        <v>434</v>
      </c>
      <c r="C259" s="418" t="s">
        <v>2285</v>
      </c>
      <c r="D259" s="498">
        <v>1571.04</v>
      </c>
      <c r="E259" s="499">
        <v>1571.04</v>
      </c>
      <c r="F259" s="421">
        <v>100</v>
      </c>
      <c r="G259" s="420">
        <v>1</v>
      </c>
      <c r="H259" s="420">
        <v>7</v>
      </c>
      <c r="K259" s="765"/>
      <c r="L259" s="765"/>
    </row>
    <row r="260" spans="2:12" s="34" customFormat="1" ht="16.2" customHeight="1" x14ac:dyDescent="0.2">
      <c r="B260" s="356" t="s">
        <v>435</v>
      </c>
      <c r="C260" s="354" t="s">
        <v>2286</v>
      </c>
      <c r="D260" s="766">
        <v>1391.02</v>
      </c>
      <c r="E260" s="766">
        <v>1295.0999999999999</v>
      </c>
      <c r="F260" s="767">
        <v>93.104340699630484</v>
      </c>
      <c r="G260" s="438">
        <v>1</v>
      </c>
      <c r="H260" s="439">
        <v>6</v>
      </c>
      <c r="K260" s="765"/>
      <c r="L260" s="765"/>
    </row>
    <row r="261" spans="2:12" s="34" customFormat="1" ht="16.2" customHeight="1" x14ac:dyDescent="0.2">
      <c r="B261" s="356" t="s">
        <v>436</v>
      </c>
      <c r="C261" s="418" t="s">
        <v>2287</v>
      </c>
      <c r="D261" s="498">
        <v>2502.11</v>
      </c>
      <c r="E261" s="499">
        <v>2262.0700000000002</v>
      </c>
      <c r="F261" s="421">
        <v>90.406496916602379</v>
      </c>
      <c r="G261" s="420">
        <v>1</v>
      </c>
      <c r="H261" s="420">
        <v>5</v>
      </c>
      <c r="K261" s="765"/>
      <c r="L261" s="765"/>
    </row>
    <row r="262" spans="2:12" s="34" customFormat="1" ht="16.2" customHeight="1" x14ac:dyDescent="0.2">
      <c r="B262" s="356" t="s">
        <v>437</v>
      </c>
      <c r="C262" s="354" t="s">
        <v>2288</v>
      </c>
      <c r="D262" s="766">
        <v>3541.4300000000003</v>
      </c>
      <c r="E262" s="766">
        <v>3338.11</v>
      </c>
      <c r="F262" s="767">
        <v>94.258816353845759</v>
      </c>
      <c r="G262" s="438">
        <v>1</v>
      </c>
      <c r="H262" s="439">
        <v>11</v>
      </c>
      <c r="K262" s="765"/>
      <c r="L262" s="765"/>
    </row>
    <row r="263" spans="2:12" s="34" customFormat="1" ht="16.2" customHeight="1" x14ac:dyDescent="0.2">
      <c r="B263" s="356" t="s">
        <v>438</v>
      </c>
      <c r="C263" s="418" t="s">
        <v>2289</v>
      </c>
      <c r="D263" s="498">
        <v>7543.0999999999995</v>
      </c>
      <c r="E263" s="499">
        <v>6894.27</v>
      </c>
      <c r="F263" s="421">
        <v>91.398364067823593</v>
      </c>
      <c r="G263" s="420">
        <v>1</v>
      </c>
      <c r="H263" s="420">
        <v>19</v>
      </c>
      <c r="K263" s="765"/>
      <c r="L263" s="765"/>
    </row>
    <row r="264" spans="2:12" s="34" customFormat="1" ht="16.2" customHeight="1" x14ac:dyDescent="0.2">
      <c r="B264" s="356" t="s">
        <v>439</v>
      </c>
      <c r="C264" s="354" t="s">
        <v>2290</v>
      </c>
      <c r="D264" s="766">
        <v>1189.1199999999999</v>
      </c>
      <c r="E264" s="766">
        <v>1066.22</v>
      </c>
      <c r="F264" s="767">
        <v>89.664625941872984</v>
      </c>
      <c r="G264" s="438">
        <v>1</v>
      </c>
      <c r="H264" s="439">
        <v>2</v>
      </c>
      <c r="K264" s="765"/>
      <c r="L264" s="765"/>
    </row>
    <row r="265" spans="2:12" s="34" customFormat="1" ht="16.2" customHeight="1" x14ac:dyDescent="0.2">
      <c r="B265" s="356" t="s">
        <v>440</v>
      </c>
      <c r="C265" s="418" t="s">
        <v>2291</v>
      </c>
      <c r="D265" s="498">
        <v>1392</v>
      </c>
      <c r="E265" s="499">
        <v>1236</v>
      </c>
      <c r="F265" s="421">
        <v>88.793103448275872</v>
      </c>
      <c r="G265" s="420">
        <v>1</v>
      </c>
      <c r="H265" s="420">
        <v>4</v>
      </c>
      <c r="K265" s="765"/>
      <c r="L265" s="765"/>
    </row>
    <row r="266" spans="2:12" s="34" customFormat="1" ht="16.2" customHeight="1" x14ac:dyDescent="0.2">
      <c r="B266" s="356" t="s">
        <v>441</v>
      </c>
      <c r="C266" s="354" t="s">
        <v>2292</v>
      </c>
      <c r="D266" s="766">
        <v>2151.67</v>
      </c>
      <c r="E266" s="766">
        <v>2019.52</v>
      </c>
      <c r="F266" s="767">
        <v>93.858258933758421</v>
      </c>
      <c r="G266" s="438">
        <v>1</v>
      </c>
      <c r="H266" s="439">
        <v>6</v>
      </c>
      <c r="K266" s="765"/>
      <c r="L266" s="765"/>
    </row>
    <row r="267" spans="2:12" s="34" customFormat="1" ht="16.2" customHeight="1" x14ac:dyDescent="0.2">
      <c r="B267" s="356" t="s">
        <v>442</v>
      </c>
      <c r="C267" s="418" t="s">
        <v>2293</v>
      </c>
      <c r="D267" s="498">
        <v>2373.1000000000004</v>
      </c>
      <c r="E267" s="499">
        <v>2217.02</v>
      </c>
      <c r="F267" s="421">
        <v>93.42294888542412</v>
      </c>
      <c r="G267" s="420">
        <v>1</v>
      </c>
      <c r="H267" s="420">
        <v>2</v>
      </c>
      <c r="K267" s="765"/>
      <c r="L267" s="765"/>
    </row>
    <row r="268" spans="2:12" s="34" customFormat="1" ht="16.2" customHeight="1" x14ac:dyDescent="0.2">
      <c r="B268" s="356" t="s">
        <v>443</v>
      </c>
      <c r="C268" s="354" t="s">
        <v>2294</v>
      </c>
      <c r="D268" s="766">
        <v>3909.9</v>
      </c>
      <c r="E268" s="766">
        <v>3840.64</v>
      </c>
      <c r="F268" s="767">
        <v>98.228599196910409</v>
      </c>
      <c r="G268" s="438">
        <v>1</v>
      </c>
      <c r="H268" s="439">
        <v>8</v>
      </c>
      <c r="K268" s="765"/>
      <c r="L268" s="765"/>
    </row>
    <row r="269" spans="2:12" s="34" customFormat="1" ht="16.2" customHeight="1" x14ac:dyDescent="0.2">
      <c r="B269" s="356" t="s">
        <v>444</v>
      </c>
      <c r="C269" s="418" t="s">
        <v>2295</v>
      </c>
      <c r="D269" s="498">
        <v>2176.23</v>
      </c>
      <c r="E269" s="499">
        <v>2126.5300000000002</v>
      </c>
      <c r="F269" s="421">
        <v>97.716234037762561</v>
      </c>
      <c r="G269" s="420">
        <v>1</v>
      </c>
      <c r="H269" s="420">
        <v>0</v>
      </c>
      <c r="K269" s="765"/>
      <c r="L269" s="765"/>
    </row>
    <row r="270" spans="2:12" s="34" customFormat="1" ht="16.2" customHeight="1" x14ac:dyDescent="0.2">
      <c r="B270" s="356" t="s">
        <v>445</v>
      </c>
      <c r="C270" s="354" t="s">
        <v>2296</v>
      </c>
      <c r="D270" s="766">
        <v>897.84</v>
      </c>
      <c r="E270" s="766">
        <v>847.86</v>
      </c>
      <c r="F270" s="767">
        <v>94.433306602512687</v>
      </c>
      <c r="G270" s="438">
        <v>1</v>
      </c>
      <c r="H270" s="439">
        <v>0</v>
      </c>
      <c r="K270" s="765"/>
      <c r="L270" s="765"/>
    </row>
    <row r="271" spans="2:12" s="34" customFormat="1" ht="16.2" customHeight="1" x14ac:dyDescent="0.2">
      <c r="B271" s="356" t="s">
        <v>446</v>
      </c>
      <c r="C271" s="418" t="s">
        <v>2297</v>
      </c>
      <c r="D271" s="498">
        <v>1222.3399999999999</v>
      </c>
      <c r="E271" s="499">
        <v>1222.3399999999999</v>
      </c>
      <c r="F271" s="421">
        <v>100</v>
      </c>
      <c r="G271" s="420">
        <v>1</v>
      </c>
      <c r="H271" s="420">
        <v>0</v>
      </c>
      <c r="K271" s="765"/>
      <c r="L271" s="765"/>
    </row>
    <row r="272" spans="2:12" s="34" customFormat="1" ht="16.2" customHeight="1" x14ac:dyDescent="0.2">
      <c r="B272" s="356" t="s">
        <v>447</v>
      </c>
      <c r="C272" s="354" t="s">
        <v>2298</v>
      </c>
      <c r="D272" s="766">
        <v>1854.13</v>
      </c>
      <c r="E272" s="766">
        <v>1688.1</v>
      </c>
      <c r="F272" s="767">
        <v>91.045395953897497</v>
      </c>
      <c r="G272" s="438">
        <v>1</v>
      </c>
      <c r="H272" s="439">
        <v>0</v>
      </c>
      <c r="K272" s="765"/>
      <c r="L272" s="765"/>
    </row>
    <row r="273" spans="2:12" s="34" customFormat="1" ht="16.2" customHeight="1" x14ac:dyDescent="0.2">
      <c r="B273" s="356" t="s">
        <v>448</v>
      </c>
      <c r="C273" s="418" t="s">
        <v>2299</v>
      </c>
      <c r="D273" s="498">
        <v>1740.7</v>
      </c>
      <c r="E273" s="499">
        <v>1740.7</v>
      </c>
      <c r="F273" s="421">
        <v>100</v>
      </c>
      <c r="G273" s="420">
        <v>1</v>
      </c>
      <c r="H273" s="420">
        <v>3</v>
      </c>
      <c r="K273" s="765"/>
      <c r="L273" s="765"/>
    </row>
    <row r="274" spans="2:12" s="34" customFormat="1" ht="16.2" customHeight="1" thickBot="1" x14ac:dyDescent="0.25">
      <c r="B274" s="357" t="s">
        <v>1004</v>
      </c>
      <c r="C274" s="580" t="s">
        <v>1286</v>
      </c>
      <c r="D274" s="581">
        <v>2287.0700000000002</v>
      </c>
      <c r="E274" s="582">
        <v>2004.72</v>
      </c>
      <c r="F274" s="583">
        <v>87.654509918804408</v>
      </c>
      <c r="G274" s="584">
        <v>1</v>
      </c>
      <c r="H274" s="584">
        <v>6</v>
      </c>
      <c r="K274" s="765"/>
      <c r="L274" s="765"/>
    </row>
    <row r="275" spans="2:12" s="34" customFormat="1" ht="16.2" customHeight="1" thickTop="1" x14ac:dyDescent="0.2">
      <c r="B275" s="641" t="s">
        <v>2300</v>
      </c>
      <c r="C275" s="587" t="s">
        <v>1441</v>
      </c>
      <c r="D275" s="768">
        <v>14431.35</v>
      </c>
      <c r="E275" s="769">
        <v>14431.35</v>
      </c>
      <c r="F275" s="575">
        <v>100</v>
      </c>
      <c r="G275" s="770">
        <v>1</v>
      </c>
      <c r="H275" s="771" t="s">
        <v>61</v>
      </c>
    </row>
    <row r="276" spans="2:12" x14ac:dyDescent="0.2">
      <c r="B276" s="772"/>
      <c r="C276" s="586"/>
      <c r="D276" s="482"/>
      <c r="E276" s="482"/>
      <c r="F276" s="482"/>
      <c r="G276" s="482"/>
      <c r="H276" s="482"/>
    </row>
    <row r="277" spans="2:12" s="34" customFormat="1" ht="16.2" customHeight="1" x14ac:dyDescent="0.2">
      <c r="B277" s="731" t="s">
        <v>813</v>
      </c>
      <c r="C277" s="484" t="s">
        <v>611</v>
      </c>
      <c r="D277" s="485">
        <f>SUM(D278:D282)</f>
        <v>1967579.27</v>
      </c>
      <c r="E277" s="510">
        <f>SUM(E278:E282)</f>
        <v>1951152.77</v>
      </c>
      <c r="F277" s="511">
        <f>E277/D277*100</f>
        <v>99.165141641281878</v>
      </c>
      <c r="G277" s="512">
        <f>SUM(G278:G282)</f>
        <v>1345</v>
      </c>
      <c r="H277" s="512">
        <v>37880</v>
      </c>
    </row>
    <row r="278" spans="2:12" s="34" customFormat="1" ht="16.2" customHeight="1" x14ac:dyDescent="0.2">
      <c r="B278" s="486"/>
      <c r="C278" s="487" t="s">
        <v>612</v>
      </c>
      <c r="D278" s="488">
        <f>SUM(D4:D63)</f>
        <v>505397.95999999996</v>
      </c>
      <c r="E278" s="488">
        <f>SUM(E4:E63)</f>
        <v>500974.50999999995</v>
      </c>
      <c r="F278" s="507">
        <f t="shared" ref="F278:F282" si="0">E278/D278*100</f>
        <v>99.124759031476898</v>
      </c>
      <c r="G278" s="508">
        <f>SUM(G4:G63)</f>
        <v>889</v>
      </c>
      <c r="H278" s="509" t="s">
        <v>262</v>
      </c>
    </row>
    <row r="279" spans="2:12" s="34" customFormat="1" ht="16.2" customHeight="1" x14ac:dyDescent="0.2">
      <c r="B279" s="445"/>
      <c r="C279" s="446" t="s">
        <v>613</v>
      </c>
      <c r="D279" s="491">
        <f>SUM(D64:D106)</f>
        <v>427173.5799999999</v>
      </c>
      <c r="E279" s="491">
        <f>SUM(E64:E106)</f>
        <v>424062.67999999993</v>
      </c>
      <c r="F279" s="448">
        <f t="shared" si="0"/>
        <v>99.271748032731807</v>
      </c>
      <c r="G279" s="447">
        <f>SUM(G64:G106)</f>
        <v>276</v>
      </c>
      <c r="H279" s="450" t="s">
        <v>262</v>
      </c>
    </row>
    <row r="280" spans="2:12" s="34" customFormat="1" ht="16.2" customHeight="1" x14ac:dyDescent="0.2">
      <c r="B280" s="452"/>
      <c r="C280" s="372" t="s">
        <v>888</v>
      </c>
      <c r="D280" s="492">
        <f>SUM(D107:D127)</f>
        <v>723603.17</v>
      </c>
      <c r="E280" s="492">
        <f>SUM(E107:E127)</f>
        <v>723603.17</v>
      </c>
      <c r="F280" s="454">
        <f t="shared" si="0"/>
        <v>100</v>
      </c>
      <c r="G280" s="453">
        <f>SUM(G107:G127)</f>
        <v>32</v>
      </c>
      <c r="H280" s="456" t="s">
        <v>262</v>
      </c>
    </row>
    <row r="281" spans="2:12" s="34" customFormat="1" ht="16.2" customHeight="1" x14ac:dyDescent="0.2">
      <c r="B281" s="458"/>
      <c r="C281" s="459" t="s">
        <v>614</v>
      </c>
      <c r="D281" s="493">
        <f>SUM(D128:D274)</f>
        <v>296973.2099999999</v>
      </c>
      <c r="E281" s="493">
        <f>SUM(E128:E274)</f>
        <v>288081.06</v>
      </c>
      <c r="F281" s="773">
        <f t="shared" si="0"/>
        <v>97.005740012710277</v>
      </c>
      <c r="G281" s="460">
        <f>SUM(G128:G274)</f>
        <v>147</v>
      </c>
      <c r="H281" s="463" t="s">
        <v>262</v>
      </c>
    </row>
    <row r="282" spans="2:12" s="34" customFormat="1" ht="16.2" customHeight="1" x14ac:dyDescent="0.2">
      <c r="B282" s="465"/>
      <c r="C282" s="466" t="s">
        <v>1289</v>
      </c>
      <c r="D282" s="494">
        <f>SUM(D275)</f>
        <v>14431.35</v>
      </c>
      <c r="E282" s="494">
        <f>SUM(E275)</f>
        <v>14431.35</v>
      </c>
      <c r="F282" s="468">
        <f t="shared" si="0"/>
        <v>100</v>
      </c>
      <c r="G282" s="467">
        <f>SUM(G275)</f>
        <v>1</v>
      </c>
      <c r="H282" s="470" t="s">
        <v>2301</v>
      </c>
    </row>
    <row r="283" spans="2:12" x14ac:dyDescent="0.3">
      <c r="B283" s="414" t="s">
        <v>65</v>
      </c>
      <c r="D283" s="661"/>
      <c r="E283" s="661"/>
      <c r="F283" s="661"/>
      <c r="G283" s="661"/>
      <c r="H283" s="661"/>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42"/>
  <sheetViews>
    <sheetView showGridLines="0" zoomScaleNormal="100" workbookViewId="0">
      <pane ySplit="4" topLeftCell="A5" activePane="bottomLeft" state="frozen"/>
      <selection pane="bottomLeft"/>
    </sheetView>
  </sheetViews>
  <sheetFormatPr defaultColWidth="9" defaultRowHeight="15" x14ac:dyDescent="0.2"/>
  <cols>
    <col min="1" max="1" width="3.44140625" style="5" customWidth="1"/>
    <col min="2" max="2" width="36.88671875" style="5" customWidth="1"/>
    <col min="3" max="3" width="11" style="5" customWidth="1"/>
    <col min="4" max="6" width="17.21875" style="5" customWidth="1"/>
    <col min="7" max="16384" width="9" style="5"/>
  </cols>
  <sheetData>
    <row r="1" spans="1:6" ht="16.95" customHeight="1" x14ac:dyDescent="0.2">
      <c r="A1" s="1"/>
      <c r="B1" s="1"/>
      <c r="C1" s="1"/>
      <c r="D1" s="1"/>
      <c r="E1" s="1"/>
      <c r="F1" s="1"/>
    </row>
    <row r="2" spans="1:6" s="6" customFormat="1" ht="18.600000000000001" customHeight="1" x14ac:dyDescent="0.2">
      <c r="A2" s="154"/>
      <c r="B2" s="789"/>
      <c r="C2" s="790"/>
      <c r="D2" s="252" t="s">
        <v>791</v>
      </c>
      <c r="E2" s="252" t="s">
        <v>1009</v>
      </c>
      <c r="F2" s="252" t="s">
        <v>1443</v>
      </c>
    </row>
    <row r="3" spans="1:6" s="225" customFormat="1" ht="18.600000000000001" customHeight="1" x14ac:dyDescent="0.2">
      <c r="A3" s="154"/>
      <c r="B3" s="791" t="s">
        <v>816</v>
      </c>
      <c r="C3" s="792"/>
      <c r="D3" s="253">
        <v>42278</v>
      </c>
      <c r="E3" s="253">
        <v>42430</v>
      </c>
      <c r="F3" s="253">
        <v>42614</v>
      </c>
    </row>
    <row r="4" spans="1:6" s="225" customFormat="1" ht="18.600000000000001" customHeight="1" x14ac:dyDescent="0.2">
      <c r="A4" s="154"/>
      <c r="B4" s="793" t="s">
        <v>817</v>
      </c>
      <c r="C4" s="794"/>
      <c r="D4" s="254">
        <v>42429</v>
      </c>
      <c r="E4" s="254">
        <v>42613</v>
      </c>
      <c r="F4" s="254">
        <v>42794</v>
      </c>
    </row>
    <row r="5" spans="1:6" ht="18.600000000000001" customHeight="1" x14ac:dyDescent="0.2">
      <c r="A5" s="259"/>
      <c r="B5" s="260" t="s">
        <v>834</v>
      </c>
      <c r="C5" s="258" t="s">
        <v>846</v>
      </c>
      <c r="D5" s="258">
        <v>24313</v>
      </c>
      <c r="E5" s="258">
        <v>30976</v>
      </c>
      <c r="F5" s="258" t="s">
        <v>2302</v>
      </c>
    </row>
    <row r="6" spans="1:6" ht="18.600000000000001" customHeight="1" x14ac:dyDescent="0.2">
      <c r="A6" s="259"/>
      <c r="B6" s="261" t="s">
        <v>854</v>
      </c>
      <c r="C6" s="255" t="s">
        <v>846</v>
      </c>
      <c r="D6" s="255">
        <v>24312</v>
      </c>
      <c r="E6" s="255">
        <v>29532</v>
      </c>
      <c r="F6" s="255" t="s">
        <v>2302</v>
      </c>
    </row>
    <row r="7" spans="1:6" ht="18.600000000000001" customHeight="1" x14ac:dyDescent="0.2">
      <c r="A7" s="259"/>
      <c r="B7" s="262" t="s">
        <v>835</v>
      </c>
      <c r="C7" s="256" t="s">
        <v>846</v>
      </c>
      <c r="D7" s="256">
        <v>17830</v>
      </c>
      <c r="E7" s="256">
        <v>19293</v>
      </c>
      <c r="F7" s="256" t="s">
        <v>2303</v>
      </c>
    </row>
    <row r="8" spans="1:6" ht="18.600000000000001" customHeight="1" x14ac:dyDescent="0.2">
      <c r="A8" s="259"/>
      <c r="B8" s="261" t="s">
        <v>858</v>
      </c>
      <c r="C8" s="255" t="s">
        <v>846</v>
      </c>
      <c r="D8" s="255">
        <v>11546</v>
      </c>
      <c r="E8" s="255">
        <v>13489</v>
      </c>
      <c r="F8" s="255" t="s">
        <v>2304</v>
      </c>
    </row>
    <row r="9" spans="1:6" ht="18.600000000000001" customHeight="1" x14ac:dyDescent="0.2">
      <c r="A9" s="259"/>
      <c r="B9" s="262" t="s">
        <v>836</v>
      </c>
      <c r="C9" s="256" t="s">
        <v>846</v>
      </c>
      <c r="D9" s="256">
        <v>6483</v>
      </c>
      <c r="E9" s="256">
        <v>11682</v>
      </c>
      <c r="F9" s="256" t="s">
        <v>2305</v>
      </c>
    </row>
    <row r="10" spans="1:6" ht="18.600000000000001" customHeight="1" x14ac:dyDescent="0.2">
      <c r="A10" s="259"/>
      <c r="B10" s="261" t="s">
        <v>859</v>
      </c>
      <c r="C10" s="255" t="s">
        <v>846</v>
      </c>
      <c r="D10" s="255">
        <v>4050</v>
      </c>
      <c r="E10" s="255">
        <v>9356</v>
      </c>
      <c r="F10" s="255" t="s">
        <v>2306</v>
      </c>
    </row>
    <row r="11" spans="1:6" ht="18.600000000000001" customHeight="1" x14ac:dyDescent="0.2">
      <c r="A11" s="259"/>
      <c r="B11" s="262" t="s">
        <v>837</v>
      </c>
      <c r="C11" s="256" t="s">
        <v>846</v>
      </c>
      <c r="D11" s="256">
        <v>4048</v>
      </c>
      <c r="E11" s="256">
        <v>9355</v>
      </c>
      <c r="F11" s="256" t="s">
        <v>2307</v>
      </c>
    </row>
    <row r="12" spans="1:6" ht="18.600000000000001" customHeight="1" x14ac:dyDescent="0.2">
      <c r="A12" s="259"/>
      <c r="B12" s="261" t="s">
        <v>860</v>
      </c>
      <c r="C12" s="255" t="s">
        <v>846</v>
      </c>
      <c r="D12" s="255">
        <v>928297</v>
      </c>
      <c r="E12" s="255">
        <v>935964</v>
      </c>
      <c r="F12" s="255" t="s">
        <v>2308</v>
      </c>
    </row>
    <row r="13" spans="1:6" x14ac:dyDescent="0.2">
      <c r="A13" s="259"/>
      <c r="B13" s="262" t="s">
        <v>855</v>
      </c>
      <c r="C13" s="256" t="s">
        <v>847</v>
      </c>
      <c r="D13" s="256" t="s">
        <v>262</v>
      </c>
      <c r="E13" s="264">
        <v>0.8</v>
      </c>
      <c r="F13" s="256" t="s">
        <v>2309</v>
      </c>
    </row>
    <row r="14" spans="1:6" x14ac:dyDescent="0.2">
      <c r="A14" s="259"/>
      <c r="B14" s="261" t="s">
        <v>861</v>
      </c>
      <c r="C14" s="255" t="s">
        <v>846</v>
      </c>
      <c r="D14" s="255">
        <v>403164</v>
      </c>
      <c r="E14" s="255">
        <v>409771</v>
      </c>
      <c r="F14" s="255" t="s">
        <v>2310</v>
      </c>
    </row>
    <row r="15" spans="1:6" x14ac:dyDescent="0.2">
      <c r="A15" s="259"/>
      <c r="B15" s="262" t="s">
        <v>838</v>
      </c>
      <c r="C15" s="256" t="s">
        <v>846</v>
      </c>
      <c r="D15" s="256">
        <v>477601</v>
      </c>
      <c r="E15" s="256">
        <v>479311</v>
      </c>
      <c r="F15" s="256" t="s">
        <v>2311</v>
      </c>
    </row>
    <row r="16" spans="1:6" x14ac:dyDescent="0.2">
      <c r="A16" s="259"/>
      <c r="B16" s="261" t="s">
        <v>862</v>
      </c>
      <c r="C16" s="255" t="s">
        <v>847</v>
      </c>
      <c r="D16" s="255" t="s">
        <v>262</v>
      </c>
      <c r="E16" s="263">
        <v>0.4</v>
      </c>
      <c r="F16" s="255" t="s">
        <v>2312</v>
      </c>
    </row>
    <row r="17" spans="1:6" x14ac:dyDescent="0.2">
      <c r="A17" s="259"/>
      <c r="B17" s="262" t="s">
        <v>839</v>
      </c>
      <c r="C17" s="256" t="s">
        <v>846</v>
      </c>
      <c r="D17" s="256">
        <v>161120</v>
      </c>
      <c r="E17" s="256">
        <v>161120</v>
      </c>
      <c r="F17" s="256" t="s">
        <v>2313</v>
      </c>
    </row>
    <row r="18" spans="1:6" x14ac:dyDescent="0.2">
      <c r="A18" s="259"/>
      <c r="B18" s="261" t="s">
        <v>863</v>
      </c>
      <c r="C18" s="255" t="s">
        <v>848</v>
      </c>
      <c r="D18" s="255">
        <v>3722010</v>
      </c>
      <c r="E18" s="255">
        <v>3722010</v>
      </c>
      <c r="F18" s="255" t="s">
        <v>2314</v>
      </c>
    </row>
    <row r="19" spans="1:6" x14ac:dyDescent="0.2">
      <c r="A19" s="259"/>
      <c r="B19" s="262" t="s">
        <v>840</v>
      </c>
      <c r="C19" s="256" t="s">
        <v>849</v>
      </c>
      <c r="D19" s="256">
        <v>128318</v>
      </c>
      <c r="E19" s="256">
        <v>128777</v>
      </c>
      <c r="F19" s="256" t="s">
        <v>2315</v>
      </c>
    </row>
    <row r="20" spans="1:6" x14ac:dyDescent="0.2">
      <c r="A20" s="259"/>
      <c r="B20" s="261" t="s">
        <v>864</v>
      </c>
      <c r="C20" s="255" t="s">
        <v>846</v>
      </c>
      <c r="D20" s="255">
        <v>8259</v>
      </c>
      <c r="E20" s="255">
        <v>11300</v>
      </c>
      <c r="F20" s="255" t="s">
        <v>2316</v>
      </c>
    </row>
    <row r="21" spans="1:6" x14ac:dyDescent="0.2">
      <c r="A21" s="259"/>
      <c r="B21" s="262" t="s">
        <v>841</v>
      </c>
      <c r="C21" s="256" t="s">
        <v>849</v>
      </c>
      <c r="D21" s="256">
        <v>2219</v>
      </c>
      <c r="E21" s="256">
        <v>3036</v>
      </c>
      <c r="F21" s="256" t="s">
        <v>2317</v>
      </c>
    </row>
    <row r="22" spans="1:6" x14ac:dyDescent="0.2">
      <c r="A22" s="259"/>
      <c r="B22" s="261" t="s">
        <v>865</v>
      </c>
      <c r="C22" s="255" t="s">
        <v>849</v>
      </c>
      <c r="D22" s="255">
        <v>317</v>
      </c>
      <c r="E22" s="255">
        <v>2473</v>
      </c>
      <c r="F22" s="255" t="s">
        <v>2318</v>
      </c>
    </row>
    <row r="23" spans="1:6" x14ac:dyDescent="0.2">
      <c r="A23" s="259"/>
      <c r="B23" s="262" t="s">
        <v>856</v>
      </c>
      <c r="C23" s="256" t="s">
        <v>849</v>
      </c>
      <c r="D23" s="256">
        <v>1902</v>
      </c>
      <c r="E23" s="256">
        <v>563</v>
      </c>
      <c r="F23" s="256" t="s">
        <v>2319</v>
      </c>
    </row>
    <row r="24" spans="1:6" x14ac:dyDescent="0.2">
      <c r="A24" s="259"/>
      <c r="B24" s="261" t="s">
        <v>942</v>
      </c>
      <c r="C24" s="255" t="s">
        <v>847</v>
      </c>
      <c r="D24" s="263">
        <v>0.4</v>
      </c>
      <c r="E24" s="263">
        <v>1</v>
      </c>
      <c r="F24" s="263" t="s">
        <v>2320</v>
      </c>
    </row>
    <row r="25" spans="1:6" x14ac:dyDescent="0.2">
      <c r="A25" s="259"/>
      <c r="B25" s="262" t="s">
        <v>943</v>
      </c>
      <c r="C25" s="256" t="s">
        <v>847</v>
      </c>
      <c r="D25" s="264">
        <v>1</v>
      </c>
      <c r="E25" s="264">
        <v>2</v>
      </c>
      <c r="F25" s="264" t="s">
        <v>2321</v>
      </c>
    </row>
    <row r="26" spans="1:6" x14ac:dyDescent="0.2">
      <c r="A26" s="259"/>
      <c r="B26" s="261" t="s">
        <v>944</v>
      </c>
      <c r="C26" s="255" t="s">
        <v>847</v>
      </c>
      <c r="D26" s="263">
        <v>0.8</v>
      </c>
      <c r="E26" s="263">
        <v>2</v>
      </c>
      <c r="F26" s="263" t="s">
        <v>2321</v>
      </c>
    </row>
    <row r="27" spans="1:6" x14ac:dyDescent="0.2">
      <c r="A27" s="259"/>
      <c r="B27" s="262" t="s">
        <v>943</v>
      </c>
      <c r="C27" s="256" t="s">
        <v>847</v>
      </c>
      <c r="D27" s="264">
        <v>2</v>
      </c>
      <c r="E27" s="264">
        <v>3.9</v>
      </c>
      <c r="F27" s="264" t="s">
        <v>2322</v>
      </c>
    </row>
    <row r="28" spans="1:6" x14ac:dyDescent="0.2">
      <c r="A28" s="259"/>
      <c r="B28" s="261" t="s">
        <v>945</v>
      </c>
      <c r="C28" s="255" t="s">
        <v>847</v>
      </c>
      <c r="D28" s="263">
        <v>51.4</v>
      </c>
      <c r="E28" s="263">
        <v>51.2</v>
      </c>
      <c r="F28" s="263" t="s">
        <v>2323</v>
      </c>
    </row>
    <row r="29" spans="1:6" x14ac:dyDescent="0.2">
      <c r="A29" s="259"/>
      <c r="B29" s="262" t="s">
        <v>857</v>
      </c>
      <c r="C29" s="256" t="s">
        <v>847</v>
      </c>
      <c r="D29" s="256" t="s">
        <v>262</v>
      </c>
      <c r="E29" s="256" t="s">
        <v>1309</v>
      </c>
      <c r="F29" s="256" t="s">
        <v>2324</v>
      </c>
    </row>
    <row r="30" spans="1:6" x14ac:dyDescent="0.2">
      <c r="A30" s="259"/>
      <c r="B30" s="261" t="s">
        <v>946</v>
      </c>
      <c r="C30" s="255" t="s">
        <v>847</v>
      </c>
      <c r="D30" s="263">
        <v>43.4</v>
      </c>
      <c r="E30" s="263">
        <v>43.8</v>
      </c>
      <c r="F30" s="263" t="s">
        <v>2325</v>
      </c>
    </row>
    <row r="31" spans="1:6" x14ac:dyDescent="0.2">
      <c r="A31" s="259"/>
      <c r="B31" s="262" t="s">
        <v>842</v>
      </c>
      <c r="C31" s="256" t="s">
        <v>850</v>
      </c>
      <c r="D31" s="256">
        <v>152</v>
      </c>
      <c r="E31" s="256">
        <v>184</v>
      </c>
      <c r="F31" s="256" t="s">
        <v>2326</v>
      </c>
    </row>
    <row r="32" spans="1:6" x14ac:dyDescent="0.2">
      <c r="A32" s="259"/>
      <c r="B32" s="261" t="s">
        <v>947</v>
      </c>
      <c r="C32" s="255" t="s">
        <v>847</v>
      </c>
      <c r="D32" s="263">
        <v>29.1</v>
      </c>
      <c r="E32" s="263">
        <v>98.3</v>
      </c>
      <c r="F32" s="263" t="s">
        <v>2327</v>
      </c>
    </row>
    <row r="33" spans="1:6" x14ac:dyDescent="0.2">
      <c r="A33" s="259"/>
      <c r="B33" s="262" t="s">
        <v>843</v>
      </c>
      <c r="C33" s="256" t="s">
        <v>851</v>
      </c>
      <c r="D33" s="256">
        <v>261</v>
      </c>
      <c r="E33" s="256">
        <v>252</v>
      </c>
      <c r="F33" s="256" t="s">
        <v>2328</v>
      </c>
    </row>
    <row r="34" spans="1:6" x14ac:dyDescent="0.2">
      <c r="A34" s="259"/>
      <c r="B34" s="261" t="s">
        <v>866</v>
      </c>
      <c r="C34" s="255" t="s">
        <v>852</v>
      </c>
      <c r="D34" s="265">
        <v>1658140.97</v>
      </c>
      <c r="E34" s="265">
        <v>1654570.95</v>
      </c>
      <c r="F34" s="265">
        <v>1957579.27</v>
      </c>
    </row>
    <row r="35" spans="1:6" x14ac:dyDescent="0.2">
      <c r="A35" s="259"/>
      <c r="B35" s="262" t="s">
        <v>844</v>
      </c>
      <c r="C35" s="256" t="s">
        <v>851</v>
      </c>
      <c r="D35" s="256">
        <v>1329</v>
      </c>
      <c r="E35" s="256">
        <v>1276</v>
      </c>
      <c r="F35" s="256" t="s">
        <v>2329</v>
      </c>
    </row>
    <row r="36" spans="1:6" x14ac:dyDescent="0.2">
      <c r="A36" s="259"/>
      <c r="B36" s="261" t="s">
        <v>867</v>
      </c>
      <c r="C36" s="255" t="s">
        <v>847</v>
      </c>
      <c r="D36" s="263">
        <v>98.9</v>
      </c>
      <c r="E36" s="263">
        <v>99.1</v>
      </c>
      <c r="F36" s="263" t="s">
        <v>2330</v>
      </c>
    </row>
    <row r="37" spans="1:6" x14ac:dyDescent="0.2">
      <c r="A37" s="259"/>
      <c r="B37" s="262" t="s">
        <v>845</v>
      </c>
      <c r="C37" s="256" t="s">
        <v>846</v>
      </c>
      <c r="D37" s="256">
        <v>3471</v>
      </c>
      <c r="E37" s="256">
        <v>4205</v>
      </c>
      <c r="F37" s="256" t="s">
        <v>2331</v>
      </c>
    </row>
    <row r="38" spans="1:6" x14ac:dyDescent="0.2">
      <c r="A38" s="259"/>
      <c r="B38" s="261" t="s">
        <v>868</v>
      </c>
      <c r="C38" s="255" t="s">
        <v>846</v>
      </c>
      <c r="D38" s="255">
        <v>2335</v>
      </c>
      <c r="E38" s="255">
        <v>3212</v>
      </c>
      <c r="F38" s="255" t="s">
        <v>2332</v>
      </c>
    </row>
    <row r="39" spans="1:6" x14ac:dyDescent="0.2">
      <c r="A39" s="259"/>
      <c r="B39" s="262" t="s">
        <v>948</v>
      </c>
      <c r="C39" s="256" t="s">
        <v>846</v>
      </c>
      <c r="D39" s="256">
        <v>16237</v>
      </c>
      <c r="E39" s="256">
        <v>20248</v>
      </c>
      <c r="F39" s="256" t="s">
        <v>2333</v>
      </c>
    </row>
    <row r="40" spans="1:6" x14ac:dyDescent="0.2">
      <c r="A40" s="259"/>
      <c r="B40" s="261" t="s">
        <v>869</v>
      </c>
      <c r="C40" s="255" t="s">
        <v>846</v>
      </c>
      <c r="D40" s="255">
        <v>9222</v>
      </c>
      <c r="E40" s="255">
        <v>14396</v>
      </c>
      <c r="F40" s="255" t="s">
        <v>2334</v>
      </c>
    </row>
    <row r="41" spans="1:6" x14ac:dyDescent="0.2">
      <c r="A41" s="259"/>
      <c r="B41" s="262" t="s">
        <v>853</v>
      </c>
      <c r="C41" s="256" t="s">
        <v>849</v>
      </c>
      <c r="D41" s="256">
        <v>2477</v>
      </c>
      <c r="E41" s="256">
        <v>3868</v>
      </c>
      <c r="F41" s="256" t="s">
        <v>2335</v>
      </c>
    </row>
    <row r="42" spans="1:6" x14ac:dyDescent="0.2">
      <c r="B42" s="257"/>
      <c r="C42" s="257"/>
      <c r="D42" s="257"/>
      <c r="E42" s="257"/>
      <c r="F42" s="257"/>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9" scale="84" orientation="landscape" horizontalDpi="300" verticalDpi="300" r:id="rId1"/>
  <headerFooter alignWithMargins="0"/>
  <ignoredErrors>
    <ignoredError sqref="F5:F33 F35:F4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457"/>
  <sheetViews>
    <sheetView showGridLines="0" zoomScaleNormal="100" zoomScaleSheetLayoutView="85" workbookViewId="0">
      <pane ySplit="2" topLeftCell="A3" activePane="bottomLeft" state="frozen"/>
      <selection pane="bottomLeft"/>
    </sheetView>
  </sheetViews>
  <sheetFormatPr defaultColWidth="9" defaultRowHeight="15" x14ac:dyDescent="0.2"/>
  <cols>
    <col min="1" max="1" width="3.44140625" style="5" customWidth="1"/>
    <col min="2" max="2" width="34.44140625" style="5" customWidth="1"/>
    <col min="3" max="3" width="22.6640625" style="213" customWidth="1"/>
    <col min="4" max="5" width="22.6640625" style="5" customWidth="1"/>
    <col min="6" max="6" width="17.21875" style="5" customWidth="1"/>
    <col min="7" max="7" width="17.21875" style="7" customWidth="1"/>
    <col min="8" max="8" width="17.21875" style="8" customWidth="1"/>
    <col min="9" max="9" width="13.33203125" style="8" customWidth="1"/>
    <col min="10" max="12" width="13.33203125" style="9" customWidth="1"/>
    <col min="13" max="16384" width="9" style="5"/>
  </cols>
  <sheetData>
    <row r="1" spans="1:12" x14ac:dyDescent="0.2">
      <c r="A1" s="1"/>
      <c r="B1" s="1"/>
      <c r="C1" s="1"/>
      <c r="D1" s="1"/>
      <c r="E1" s="1"/>
      <c r="F1" s="1"/>
      <c r="G1" s="2"/>
      <c r="H1" s="3"/>
      <c r="I1" s="3"/>
      <c r="J1" s="4"/>
      <c r="K1" s="4"/>
      <c r="L1" s="4"/>
    </row>
    <row r="2" spans="1:12" x14ac:dyDescent="0.2">
      <c r="A2" s="1"/>
      <c r="B2" s="251" t="s">
        <v>0</v>
      </c>
      <c r="C2" s="795" t="s">
        <v>2357</v>
      </c>
      <c r="D2" s="796"/>
      <c r="E2" s="226" t="s">
        <v>803</v>
      </c>
      <c r="F2" s="1"/>
      <c r="G2" s="2"/>
      <c r="H2" s="3"/>
      <c r="I2" s="3"/>
      <c r="J2" s="4"/>
      <c r="K2" s="4"/>
      <c r="L2" s="4"/>
    </row>
    <row r="3" spans="1:12" s="213" customFormat="1" x14ac:dyDescent="0.2">
      <c r="A3" s="284"/>
      <c r="B3" s="280"/>
      <c r="C3" s="787" t="str">
        <f>VLOOKUP(C2,B55:C326,2,FALSE)</f>
        <v>Of-T-001</v>
      </c>
      <c r="D3" s="281"/>
      <c r="E3" s="1"/>
      <c r="F3" s="1"/>
      <c r="G3" s="2"/>
      <c r="H3" s="3"/>
      <c r="I3" s="3"/>
      <c r="J3" s="4"/>
      <c r="K3" s="4"/>
      <c r="L3" s="4"/>
    </row>
    <row r="4" spans="1:12" x14ac:dyDescent="0.2">
      <c r="A4" s="284"/>
      <c r="B4" s="282" t="s">
        <v>797</v>
      </c>
      <c r="C4" s="282"/>
      <c r="D4" s="282"/>
      <c r="E4" s="1"/>
      <c r="F4" s="1"/>
      <c r="G4" s="2"/>
      <c r="H4" s="3"/>
      <c r="I4" s="3"/>
      <c r="J4" s="4"/>
      <c r="K4" s="4"/>
      <c r="L4" s="4"/>
    </row>
    <row r="5" spans="1:12" x14ac:dyDescent="0.2">
      <c r="A5" s="284"/>
      <c r="B5" s="283" t="s">
        <v>1</v>
      </c>
      <c r="C5" s="801" t="str">
        <f>VLOOKUP($C$3,③物件概要!$B$4:$D$275,3,FALSE)</f>
        <v>東京都新宿区西新宿一丁目26番2号</v>
      </c>
      <c r="D5" s="802"/>
      <c r="E5" s="1"/>
      <c r="F5" s="1"/>
      <c r="G5" s="2"/>
      <c r="H5" s="3"/>
      <c r="I5" s="3"/>
      <c r="J5" s="4"/>
      <c r="K5" s="4"/>
      <c r="L5" s="4"/>
    </row>
    <row r="6" spans="1:12" x14ac:dyDescent="0.2">
      <c r="A6" s="284"/>
      <c r="B6" s="283" t="s">
        <v>818</v>
      </c>
      <c r="C6" s="803" t="str">
        <f>VLOOKUP($C$3,③物件概要!$B$4:$E$275,4,FALSE)</f>
        <v>野村不動産株式会社</v>
      </c>
      <c r="D6" s="804"/>
      <c r="E6" s="1"/>
      <c r="F6" s="1"/>
      <c r="G6" s="2"/>
      <c r="H6" s="3"/>
      <c r="I6" s="3"/>
      <c r="J6" s="4"/>
      <c r="K6" s="4"/>
      <c r="L6" s="4"/>
    </row>
    <row r="7" spans="1:12" x14ac:dyDescent="0.2">
      <c r="A7" s="284"/>
      <c r="B7" s="283" t="s">
        <v>882</v>
      </c>
      <c r="C7" s="805">
        <f>VLOOKUP($C$3,③物件概要!$B$4:$O$275,6,FALSE)</f>
        <v>43900</v>
      </c>
      <c r="D7" s="806"/>
      <c r="E7" s="1"/>
      <c r="F7" s="1"/>
      <c r="G7" s="2"/>
      <c r="H7" s="3"/>
      <c r="I7" s="3"/>
      <c r="J7" s="4"/>
      <c r="K7" s="4"/>
      <c r="L7" s="4"/>
    </row>
    <row r="8" spans="1:12" s="267" customFormat="1" x14ac:dyDescent="0.2">
      <c r="A8" s="284"/>
      <c r="B8" s="283" t="s">
        <v>883</v>
      </c>
      <c r="C8" s="805">
        <f>VLOOKUP($C$3,③物件概要!$B$4:$O$275,7,FALSE)</f>
        <v>43900</v>
      </c>
      <c r="D8" s="806"/>
      <c r="E8" s="1"/>
      <c r="F8" s="1"/>
      <c r="G8" s="2"/>
      <c r="H8" s="3"/>
      <c r="I8" s="3"/>
      <c r="J8" s="4"/>
      <c r="K8" s="4"/>
      <c r="L8" s="4"/>
    </row>
    <row r="9" spans="1:12" x14ac:dyDescent="0.2">
      <c r="A9" s="284"/>
      <c r="B9" s="283" t="s">
        <v>884</v>
      </c>
      <c r="C9" s="805" t="str">
        <f>VLOOKUP($C$3,③物件概要!$B$4:$O$275,8,FALSE)</f>
        <v>-</v>
      </c>
      <c r="D9" s="806"/>
      <c r="E9" s="1"/>
      <c r="F9" s="1"/>
      <c r="G9" s="2"/>
      <c r="H9" s="3"/>
      <c r="I9" s="3"/>
      <c r="J9" s="4"/>
      <c r="K9" s="4"/>
      <c r="L9" s="4"/>
    </row>
    <row r="10" spans="1:12" x14ac:dyDescent="0.2">
      <c r="A10" s="284"/>
      <c r="B10" s="283" t="s">
        <v>873</v>
      </c>
      <c r="C10" s="797">
        <f>VLOOKUP($C$3,③物件概要!$B$4:$O$275,9,FALSE)</f>
        <v>9298.2099999999991</v>
      </c>
      <c r="D10" s="798"/>
      <c r="E10" s="1"/>
      <c r="F10" s="1"/>
      <c r="G10" s="2"/>
      <c r="H10" s="3"/>
      <c r="I10" s="3"/>
      <c r="J10" s="4"/>
      <c r="K10" s="4"/>
      <c r="L10" s="4"/>
    </row>
    <row r="11" spans="1:12" s="267" customFormat="1" x14ac:dyDescent="0.2">
      <c r="A11" s="284"/>
      <c r="B11" s="283" t="s">
        <v>874</v>
      </c>
      <c r="C11" s="797">
        <f>VLOOKUP($C$3,③物件概要!$B$4:$O$275,10,FALSE)</f>
        <v>117258.88</v>
      </c>
      <c r="D11" s="798"/>
      <c r="E11" s="1"/>
      <c r="F11" s="1"/>
      <c r="G11" s="2"/>
      <c r="H11" s="3"/>
      <c r="I11" s="3"/>
      <c r="J11" s="4"/>
      <c r="K11" s="4"/>
      <c r="L11" s="4"/>
    </row>
    <row r="12" spans="1:12" ht="15" customHeight="1" x14ac:dyDescent="0.2">
      <c r="A12" s="284"/>
      <c r="B12" s="283" t="s">
        <v>3</v>
      </c>
      <c r="C12" s="799">
        <f>VLOOKUP($C$3,③物件概要!$B$4:$O$275,11,FALSE)</f>
        <v>28641</v>
      </c>
      <c r="D12" s="800"/>
      <c r="E12" s="1"/>
      <c r="F12" s="1"/>
      <c r="G12" s="2"/>
      <c r="H12" s="3"/>
      <c r="I12" s="3"/>
      <c r="J12" s="4"/>
      <c r="K12" s="4"/>
      <c r="L12" s="4"/>
    </row>
    <row r="13" spans="1:12" x14ac:dyDescent="0.2">
      <c r="A13" s="284"/>
      <c r="B13" s="283" t="s">
        <v>879</v>
      </c>
      <c r="C13" s="799">
        <f>VLOOKUP($C$3,③物件概要!$B$4:$O$275,12,FALSE)</f>
        <v>37963</v>
      </c>
      <c r="D13" s="800"/>
      <c r="E13" s="1"/>
      <c r="F13" s="1"/>
      <c r="G13" s="2"/>
      <c r="H13" s="3"/>
      <c r="I13" s="3"/>
      <c r="J13" s="4"/>
      <c r="K13" s="4"/>
      <c r="L13" s="4"/>
    </row>
    <row r="14" spans="1:12" x14ac:dyDescent="0.2">
      <c r="A14" s="284"/>
      <c r="B14" s="283" t="s">
        <v>880</v>
      </c>
      <c r="C14" s="797" t="str">
        <f>VLOOKUP($C$3,③物件概要!$B$4:$O$275,13,FALSE)</f>
        <v>-</v>
      </c>
      <c r="D14" s="798"/>
      <c r="E14" s="1"/>
      <c r="F14" s="1"/>
      <c r="G14" s="2"/>
      <c r="H14" s="3"/>
      <c r="I14" s="3"/>
      <c r="J14" s="4"/>
      <c r="K14" s="4"/>
      <c r="L14" s="4"/>
    </row>
    <row r="15" spans="1:12" s="267" customFormat="1" x14ac:dyDescent="0.2">
      <c r="A15" s="284"/>
      <c r="B15" s="284"/>
      <c r="C15" s="284"/>
      <c r="D15" s="284"/>
      <c r="E15" s="1"/>
      <c r="F15" s="1"/>
      <c r="G15" s="2"/>
      <c r="H15" s="3"/>
      <c r="I15" s="3"/>
      <c r="J15" s="4"/>
      <c r="K15" s="4"/>
      <c r="L15" s="4"/>
    </row>
    <row r="16" spans="1:12" x14ac:dyDescent="0.2">
      <c r="A16" s="284"/>
      <c r="B16" s="282" t="s">
        <v>16</v>
      </c>
      <c r="D16" s="285"/>
      <c r="E16" s="285" t="s">
        <v>820</v>
      </c>
      <c r="F16" s="1"/>
      <c r="G16" s="2"/>
      <c r="H16" s="3"/>
      <c r="I16" s="3"/>
      <c r="J16" s="4"/>
      <c r="K16" s="4"/>
      <c r="L16" s="4"/>
    </row>
    <row r="17" spans="1:13" s="6" customFormat="1" ht="16.2" customHeight="1" x14ac:dyDescent="0.2">
      <c r="A17" s="282"/>
      <c r="B17" s="286"/>
      <c r="C17" s="287" t="s">
        <v>793</v>
      </c>
      <c r="D17" s="287" t="s">
        <v>1050</v>
      </c>
      <c r="E17" s="287" t="s">
        <v>1498</v>
      </c>
      <c r="F17" s="210"/>
      <c r="G17" s="215"/>
      <c r="H17" s="216"/>
      <c r="I17" s="217"/>
      <c r="J17" s="218"/>
      <c r="K17" s="218"/>
      <c r="L17" s="218"/>
      <c r="M17" s="214"/>
    </row>
    <row r="18" spans="1:13" s="6" customFormat="1" ht="16.2" customHeight="1" thickBot="1" x14ac:dyDescent="0.25">
      <c r="A18" s="282"/>
      <c r="B18" s="288" t="s">
        <v>1051</v>
      </c>
      <c r="C18" s="289">
        <f>IFERROR(HLOOKUP(②個別物件状況!$C$3,'④個別物件収支（第1期）'!$C$3:$JI$20,3,FALSE),"-")</f>
        <v>152</v>
      </c>
      <c r="D18" s="289">
        <f>HLOOKUP(②個別物件状況!$C$3,'④個別物件収支（第2期）'!$C$3:$KZ$20,3,FALSE)</f>
        <v>184</v>
      </c>
      <c r="E18" s="289">
        <f>HLOOKUP($C$3,'④個別物件収支（第3期）'!$C$3:$JU$24,3,FALSE)</f>
        <v>181</v>
      </c>
      <c r="F18" s="208"/>
      <c r="G18" s="219"/>
      <c r="H18" s="220"/>
      <c r="I18" s="221"/>
      <c r="J18" s="222"/>
      <c r="K18" s="222"/>
      <c r="L18" s="222"/>
      <c r="M18" s="214"/>
    </row>
    <row r="19" spans="1:13" s="225" customFormat="1" ht="16.2" customHeight="1" thickTop="1" x14ac:dyDescent="0.2">
      <c r="A19" s="282"/>
      <c r="B19" s="290" t="s">
        <v>4</v>
      </c>
      <c r="C19" s="291">
        <f>IFERROR(HLOOKUP(②個別物件状況!$C$3,'④個別物件収支（第1期）'!$C$3:$JI$20,4,FALSE),"-")</f>
        <v>1243.048</v>
      </c>
      <c r="D19" s="291">
        <f>HLOOKUP(②個別物件状況!$C$3,'④個別物件収支（第2期）'!$C$3:$KZ$20,4,FALSE)</f>
        <v>1490</v>
      </c>
      <c r="E19" s="291">
        <f>HLOOKUP($C$3,'④個別物件収支（第3期）'!$C$3:$JU$24,4,FALSE)</f>
        <v>1521</v>
      </c>
      <c r="F19" s="208"/>
      <c r="G19" s="219"/>
      <c r="H19" s="220"/>
      <c r="I19" s="221"/>
      <c r="J19" s="222"/>
      <c r="K19" s="222"/>
      <c r="L19" s="222"/>
      <c r="M19" s="214"/>
    </row>
    <row r="20" spans="1:13" s="225" customFormat="1" ht="16.2" customHeight="1" thickBot="1" x14ac:dyDescent="0.25">
      <c r="A20" s="282"/>
      <c r="B20" s="292" t="s">
        <v>5</v>
      </c>
      <c r="C20" s="293">
        <f>IFERROR(HLOOKUP(②個別物件状況!$C$3,'④個別物件収支（第1期）'!$C$3:$JI$20,5,FALSE),"-")</f>
        <v>118.71899999999999</v>
      </c>
      <c r="D20" s="293">
        <f>HLOOKUP(②個別物件状況!$C$3,'④個別物件収支（第2期）'!$C$3:$KZ$20,5,FALSE)</f>
        <v>161</v>
      </c>
      <c r="E20" s="293">
        <f>HLOOKUP($C$3,'④個別物件収支（第3期）'!$C$3:$JU$24,5,FALSE)</f>
        <v>132</v>
      </c>
      <c r="F20" s="208"/>
      <c r="G20" s="219"/>
      <c r="H20" s="220"/>
      <c r="I20" s="221"/>
      <c r="J20" s="222"/>
      <c r="K20" s="222"/>
      <c r="L20" s="222"/>
      <c r="M20" s="214"/>
    </row>
    <row r="21" spans="1:13" s="225" customFormat="1" ht="16.2" customHeight="1" thickTop="1" thickBot="1" x14ac:dyDescent="0.25">
      <c r="A21" s="282"/>
      <c r="B21" s="294" t="s">
        <v>14</v>
      </c>
      <c r="C21" s="295">
        <f>IFERROR(HLOOKUP(②個別物件状況!$C$3,'④個別物件収支（第1期）'!$C$3:$JI$20,6,FALSE),"-")</f>
        <v>1361.7670000000001</v>
      </c>
      <c r="D21" s="295">
        <f>HLOOKUP(②個別物件状況!$C$3,'④個別物件収支（第2期）'!$C$3:$KZ$20,6,FALSE)</f>
        <v>1651</v>
      </c>
      <c r="E21" s="295">
        <f>HLOOKUP($C$3,'④個別物件収支（第3期）'!$C$3:$JU$24,6,FALSE)</f>
        <v>1654</v>
      </c>
      <c r="F21" s="208"/>
      <c r="G21" s="219"/>
      <c r="H21" s="220"/>
      <c r="I21" s="221"/>
      <c r="J21" s="222"/>
      <c r="K21" s="222"/>
      <c r="L21" s="222"/>
      <c r="M21" s="214"/>
    </row>
    <row r="22" spans="1:13" s="6" customFormat="1" ht="16.2" customHeight="1" thickTop="1" x14ac:dyDescent="0.2">
      <c r="A22" s="282"/>
      <c r="B22" s="296" t="s">
        <v>6</v>
      </c>
      <c r="C22" s="297">
        <f>IFERROR(HLOOKUP(②個別物件状況!$C$3,'④個別物件収支（第1期）'!$C$3:$JI$20,7,FALSE),"-")</f>
        <v>151.06700000000001</v>
      </c>
      <c r="D22" s="297">
        <f>HLOOKUP(②個別物件状況!$C$3,'④個別物件収支（第2期）'!$C$3:$KZ$20,7,FALSE)</f>
        <v>184</v>
      </c>
      <c r="E22" s="297">
        <f>HLOOKUP($C$3,'④個別物件収支（第3期）'!$C$3:$JU$24,7,FALSE)</f>
        <v>181</v>
      </c>
      <c r="F22" s="208"/>
      <c r="G22" s="223"/>
      <c r="H22" s="220"/>
      <c r="I22" s="224"/>
      <c r="J22" s="222"/>
      <c r="K22" s="222"/>
      <c r="L22" s="222"/>
      <c r="M22" s="214"/>
    </row>
    <row r="23" spans="1:13" s="225" customFormat="1" ht="16.2" customHeight="1" x14ac:dyDescent="0.2">
      <c r="A23" s="282"/>
      <c r="B23" s="299" t="s">
        <v>795</v>
      </c>
      <c r="C23" s="300">
        <f>IFERROR(HLOOKUP(②個別物件状況!$C$3,'④個別物件収支（第1期）'!$C$3:$JI$20,8,FALSE),"-")</f>
        <v>38.531999999999996</v>
      </c>
      <c r="D23" s="300">
        <f>HLOOKUP(②個別物件状況!$C$3,'④個別物件収支（第2期）'!$C$3:$KZ$20,8,FALSE)</f>
        <v>42</v>
      </c>
      <c r="E23" s="300">
        <f>HLOOKUP($C$3,'④個別物件収支（第3期）'!$C$3:$JU$24,8,FALSE)</f>
        <v>43</v>
      </c>
      <c r="F23" s="208"/>
      <c r="G23" s="223"/>
      <c r="H23" s="220"/>
      <c r="I23" s="224"/>
      <c r="J23" s="222"/>
      <c r="K23" s="222"/>
      <c r="L23" s="222"/>
      <c r="M23" s="214"/>
    </row>
    <row r="24" spans="1:13" s="225" customFormat="1" ht="16.2" customHeight="1" x14ac:dyDescent="0.2">
      <c r="A24" s="282"/>
      <c r="B24" s="301" t="s">
        <v>788</v>
      </c>
      <c r="C24" s="302">
        <f>IFERROR(HLOOKUP(②個別物件状況!$C$3,'④個別物件収支（第1期）'!$C$3:$JI$20,9,FALSE),"-")</f>
        <v>175.977</v>
      </c>
      <c r="D24" s="302">
        <f>HLOOKUP(②個別物件状況!$C$3,'④個別物件収支（第2期）'!$C$3:$KZ$20,9,FALSE)</f>
        <v>180</v>
      </c>
      <c r="E24" s="302">
        <f>HLOOKUP($C$3,'④個別物件収支（第3期）'!$C$3:$JU$24,9,FALSE)</f>
        <v>176</v>
      </c>
      <c r="F24" s="208"/>
      <c r="G24" s="223"/>
      <c r="H24" s="220"/>
      <c r="I24" s="224"/>
      <c r="J24" s="222"/>
      <c r="K24" s="222"/>
      <c r="L24" s="222"/>
      <c r="M24" s="214"/>
    </row>
    <row r="25" spans="1:13" s="225" customFormat="1" ht="16.2" customHeight="1" x14ac:dyDescent="0.2">
      <c r="A25" s="282"/>
      <c r="B25" s="299" t="s">
        <v>796</v>
      </c>
      <c r="C25" s="300">
        <f>IFERROR(HLOOKUP(②個別物件状況!$C$3,'④個別物件収支（第1期）'!$C$3:$JI$20,10,FALSE),"-")</f>
        <v>130.786</v>
      </c>
      <c r="D25" s="300">
        <f>HLOOKUP(②個別物件状況!$C$3,'④個別物件収支（第2期）'!$C$3:$KZ$20,10,FALSE)</f>
        <v>174</v>
      </c>
      <c r="E25" s="300">
        <f>HLOOKUP($C$3,'④個別物件収支（第3期）'!$C$3:$JU$24,10,FALSE)</f>
        <v>143</v>
      </c>
      <c r="F25" s="208"/>
      <c r="G25" s="223"/>
      <c r="H25" s="220"/>
      <c r="I25" s="224"/>
      <c r="J25" s="222"/>
      <c r="K25" s="222"/>
      <c r="L25" s="222"/>
      <c r="M25" s="214"/>
    </row>
    <row r="26" spans="1:13" s="225" customFormat="1" ht="16.2" customHeight="1" x14ac:dyDescent="0.2">
      <c r="A26" s="282"/>
      <c r="B26" s="301" t="s">
        <v>7</v>
      </c>
      <c r="C26" s="302">
        <f>IFERROR(HLOOKUP(②個別物件状況!$C$3,'④個別物件収支（第1期）'!$C$3:$JI$20,11,FALSE),"-")</f>
        <v>1.3089999999999999</v>
      </c>
      <c r="D26" s="302">
        <f>HLOOKUP(②個別物件状況!$C$3,'④個別物件収支（第2期）'!$C$3:$KZ$20,11,FALSE)</f>
        <v>1</v>
      </c>
      <c r="E26" s="302">
        <f>HLOOKUP($C$3,'④個別物件収支（第3期）'!$C$3:$JU$24,11,FALSE)</f>
        <v>1</v>
      </c>
      <c r="F26" s="208"/>
      <c r="G26" s="223"/>
      <c r="H26" s="220"/>
      <c r="I26" s="224"/>
      <c r="J26" s="222"/>
      <c r="K26" s="222"/>
      <c r="L26" s="222"/>
      <c r="M26" s="214"/>
    </row>
    <row r="27" spans="1:13" s="225" customFormat="1" ht="16.2" customHeight="1" x14ac:dyDescent="0.2">
      <c r="A27" s="282"/>
      <c r="B27" s="299" t="s">
        <v>8</v>
      </c>
      <c r="C27" s="300">
        <f>IFERROR(HLOOKUP(②個別物件状況!$C$3,'④個別物件収支（第1期）'!$C$3:$JI$20,12,FALSE),"-")</f>
        <v>140.04</v>
      </c>
      <c r="D27" s="300">
        <f>HLOOKUP(②個別物件状況!$C$3,'④個別物件収支（第2期）'!$C$3:$KZ$20,12,FALSE)</f>
        <v>162</v>
      </c>
      <c r="E27" s="300">
        <f>HLOOKUP($C$3,'④個別物件収支（第3期）'!$C$3:$JU$24,12,FALSE)</f>
        <v>157</v>
      </c>
      <c r="F27" s="208"/>
      <c r="G27" s="223"/>
      <c r="H27" s="220"/>
      <c r="I27" s="224"/>
      <c r="J27" s="222"/>
      <c r="K27" s="222"/>
      <c r="L27" s="222"/>
      <c r="M27" s="214"/>
    </row>
    <row r="28" spans="1:13" s="225" customFormat="1" ht="16.2" customHeight="1" x14ac:dyDescent="0.2">
      <c r="A28" s="282"/>
      <c r="B28" s="301" t="s">
        <v>64</v>
      </c>
      <c r="C28" s="302" t="str">
        <f>IFERROR(HLOOKUP(②個別物件状況!$C$3,'④個別物件収支（第1期）'!$C$3:$JI$20,13,FALSE),"-")</f>
        <v>-</v>
      </c>
      <c r="D28" s="302" t="str">
        <f>HLOOKUP(②個別物件状況!$C$3,'④個別物件収支（第2期）'!$C$3:$KZ$20,13,FALSE)</f>
        <v>-</v>
      </c>
      <c r="E28" s="302" t="str">
        <f>HLOOKUP($C$3,'④個別物件収支（第3期）'!$C$3:$JU$24,13,FALSE)</f>
        <v>-</v>
      </c>
      <c r="F28" s="208"/>
      <c r="G28" s="223"/>
      <c r="H28" s="220"/>
      <c r="I28" s="224"/>
      <c r="J28" s="222"/>
      <c r="K28" s="222"/>
      <c r="L28" s="222"/>
      <c r="M28" s="214"/>
    </row>
    <row r="29" spans="1:13" s="225" customFormat="1" ht="16.2" customHeight="1" thickBot="1" x14ac:dyDescent="0.25">
      <c r="A29" s="282"/>
      <c r="B29" s="303" t="s">
        <v>9</v>
      </c>
      <c r="C29" s="304">
        <f>IFERROR(HLOOKUP(②個別物件状況!$C$3,'④個別物件収支（第1期）'!$C$3:$JI$20,14,FALSE),"-")</f>
        <v>32.238</v>
      </c>
      <c r="D29" s="304">
        <f>HLOOKUP(②個別物件状況!$C$3,'④個別物件収支（第2期）'!$C$3:$KZ$20,14,FALSE)</f>
        <v>39</v>
      </c>
      <c r="E29" s="304">
        <f>HLOOKUP($C$3,'④個別物件収支（第3期）'!$C$3:$JU$24,14,FALSE)</f>
        <v>34</v>
      </c>
      <c r="F29" s="208"/>
      <c r="G29" s="223"/>
      <c r="H29" s="220"/>
      <c r="I29" s="224"/>
      <c r="J29" s="222"/>
      <c r="K29" s="222"/>
      <c r="L29" s="222"/>
      <c r="M29" s="214"/>
    </row>
    <row r="30" spans="1:13" s="6" customFormat="1" ht="16.2" customHeight="1" thickTop="1" thickBot="1" x14ac:dyDescent="0.25">
      <c r="A30" s="282"/>
      <c r="B30" s="305" t="s">
        <v>15</v>
      </c>
      <c r="C30" s="306">
        <f>IFERROR(HLOOKUP(②個別物件状況!$C$3,'④個別物件収支（第1期）'!$C$3:$JI$20,15,FALSE),"-")</f>
        <v>669.95299999999997</v>
      </c>
      <c r="D30" s="306">
        <f>HLOOKUP(②個別物件状況!$C$3,'④個別物件収支（第2期）'!$C$3:$KZ$20,15,FALSE)</f>
        <v>784</v>
      </c>
      <c r="E30" s="306">
        <f>HLOOKUP($C$3,'④個別物件収支（第3期）'!$C$3:$JU$24,15,FALSE)</f>
        <v>739</v>
      </c>
      <c r="F30" s="208"/>
      <c r="G30" s="223"/>
      <c r="H30" s="220"/>
      <c r="I30" s="224"/>
      <c r="J30" s="222"/>
      <c r="K30" s="222"/>
      <c r="L30" s="222"/>
      <c r="M30" s="214"/>
    </row>
    <row r="31" spans="1:13" s="6" customFormat="1" ht="16.2" customHeight="1" thickTop="1" x14ac:dyDescent="0.2">
      <c r="A31" s="282"/>
      <c r="B31" s="290" t="s">
        <v>19</v>
      </c>
      <c r="C31" s="291">
        <f>IFERROR(HLOOKUP(②個別物件状況!$C$3,'④個別物件収支（第1期）'!$C$3:$JI$20,16,FALSE),"-")</f>
        <v>691.81299999999999</v>
      </c>
      <c r="D31" s="291">
        <f>HLOOKUP(②個別物件状況!$C$3,'④個別物件収支（第2期）'!$C$3:$KZ$20,16,FALSE)</f>
        <v>866</v>
      </c>
      <c r="E31" s="291">
        <f>HLOOKUP($C$3,'④個別物件収支（第3期）'!$C$3:$JU$24,16,FALSE)</f>
        <v>914</v>
      </c>
      <c r="F31" s="208"/>
      <c r="G31" s="223"/>
      <c r="H31" s="220"/>
      <c r="I31" s="224"/>
      <c r="J31" s="222"/>
      <c r="K31" s="222"/>
      <c r="L31" s="222"/>
      <c r="M31" s="214"/>
    </row>
    <row r="32" spans="1:13" s="6" customFormat="1" ht="16.2" customHeight="1" x14ac:dyDescent="0.2">
      <c r="A32" s="282"/>
      <c r="B32" s="301" t="s">
        <v>10</v>
      </c>
      <c r="C32" s="302">
        <f>IFERROR(HLOOKUP(②個別物件状況!$C$3,'④個別物件収支（第1期）'!$C$3:$JI$20,17,FALSE),"-")</f>
        <v>59.225999999999999</v>
      </c>
      <c r="D32" s="302">
        <f>HLOOKUP(②個別物件状況!$C$3,'④個別物件収支（第2期）'!$C$3:$KZ$20,17,FALSE)</f>
        <v>86</v>
      </c>
      <c r="E32" s="302">
        <f>HLOOKUP($C$3,'④個別物件収支（第3期）'!$C$3:$JU$24,17,FALSE)</f>
        <v>114</v>
      </c>
      <c r="F32" s="208"/>
      <c r="G32" s="223"/>
      <c r="H32" s="220"/>
      <c r="I32" s="224"/>
      <c r="J32" s="222"/>
      <c r="K32" s="222"/>
      <c r="L32" s="222"/>
      <c r="M32" s="214"/>
    </row>
    <row r="33" spans="1:13" s="6" customFormat="1" ht="16.2" customHeight="1" x14ac:dyDescent="0.2">
      <c r="A33" s="282"/>
      <c r="B33" s="299" t="s">
        <v>16</v>
      </c>
      <c r="C33" s="300">
        <f>IFERROR(HLOOKUP(②個別物件状況!$C$3,'④個別物件収支（第1期）'!$C$3:$JI$20,18,FALSE),"-")</f>
        <v>632.58699999999999</v>
      </c>
      <c r="D33" s="300">
        <f>HLOOKUP(②個別物件状況!$C$3,'④個別物件収支（第2期）'!$C$3:$KZ$20,18,FALSE)</f>
        <v>779</v>
      </c>
      <c r="E33" s="300">
        <f>HLOOKUP($C$3,'④個別物件収支（第3期）'!$C$3:$JU$24,18,FALSE)</f>
        <v>800</v>
      </c>
      <c r="F33" s="208"/>
      <c r="G33" s="223"/>
      <c r="H33" s="220"/>
      <c r="I33" s="224"/>
      <c r="J33" s="222"/>
      <c r="K33" s="222"/>
      <c r="L33" s="222"/>
      <c r="M33" s="214"/>
    </row>
    <row r="34" spans="1:13" s="6" customFormat="1" ht="16.2" customHeight="1" x14ac:dyDescent="0.2">
      <c r="A34" s="282"/>
      <c r="B34" s="307" t="str">
        <f>IF(C21="（注）","（注）テナントの承諾が得られていないため、開示していません。","")</f>
        <v/>
      </c>
      <c r="C34" s="308"/>
      <c r="D34" s="298"/>
      <c r="E34" s="298"/>
      <c r="F34" s="208"/>
      <c r="G34" s="223"/>
      <c r="H34" s="220"/>
      <c r="I34" s="224"/>
      <c r="J34" s="222"/>
      <c r="K34" s="222"/>
      <c r="L34" s="222"/>
      <c r="M34" s="214"/>
    </row>
    <row r="35" spans="1:13" s="225" customFormat="1" ht="16.2" customHeight="1" x14ac:dyDescent="0.2">
      <c r="A35" s="282"/>
      <c r="B35" s="308"/>
      <c r="C35" s="308"/>
      <c r="D35" s="298"/>
      <c r="E35" s="298"/>
      <c r="F35" s="208"/>
      <c r="G35" s="223"/>
      <c r="H35" s="220"/>
      <c r="I35" s="224"/>
      <c r="J35" s="222"/>
      <c r="K35" s="222"/>
      <c r="L35" s="222"/>
      <c r="M35" s="214"/>
    </row>
    <row r="36" spans="1:13" s="6" customFormat="1" ht="16.2" customHeight="1" x14ac:dyDescent="0.2">
      <c r="A36" s="282"/>
      <c r="B36" s="309" t="s">
        <v>814</v>
      </c>
      <c r="C36" s="310"/>
      <c r="D36" s="298"/>
      <c r="E36" s="298"/>
      <c r="F36" s="208"/>
      <c r="G36" s="223"/>
      <c r="H36" s="220"/>
      <c r="I36" s="224"/>
      <c r="J36" s="222"/>
      <c r="K36" s="222"/>
      <c r="L36" s="222"/>
      <c r="M36" s="214"/>
    </row>
    <row r="37" spans="1:13" s="6" customFormat="1" ht="16.2" customHeight="1" x14ac:dyDescent="0.2">
      <c r="A37" s="282"/>
      <c r="B37" s="286"/>
      <c r="C37" s="287" t="s">
        <v>793</v>
      </c>
      <c r="D37" s="287" t="s">
        <v>1050</v>
      </c>
      <c r="E37" s="287" t="s">
        <v>1498</v>
      </c>
      <c r="F37" s="208"/>
      <c r="G37" s="223"/>
      <c r="H37" s="220"/>
      <c r="I37" s="224"/>
      <c r="J37" s="222"/>
      <c r="K37" s="222"/>
      <c r="L37" s="222"/>
      <c r="M37" s="214"/>
    </row>
    <row r="38" spans="1:13" s="225" customFormat="1" ht="16.2" customHeight="1" thickBot="1" x14ac:dyDescent="0.25">
      <c r="A38" s="282"/>
      <c r="B38" s="288" t="s">
        <v>819</v>
      </c>
      <c r="C38" s="289">
        <f>IFERROR(VLOOKUP($C$3,'⑤期末鑑定評価の概要（第1期）'!$B$5:$J$267,3,FALSE),"-")</f>
        <v>44900</v>
      </c>
      <c r="D38" s="289">
        <f>VLOOKUP($C$3,'⑤期末鑑定評価の概要（第2期）'!$B$5:$J$267,3,FALSE)</f>
        <v>47000</v>
      </c>
      <c r="E38" s="289">
        <f>VLOOKUP($C$3,'⑤期末鑑定評価の概要（第3期）'!$B$5:$J$276,3,FALSE)</f>
        <v>48100</v>
      </c>
      <c r="F38" s="208"/>
      <c r="G38" s="223"/>
      <c r="H38" s="220"/>
      <c r="I38" s="224"/>
      <c r="J38" s="222"/>
      <c r="K38" s="222"/>
      <c r="L38" s="222"/>
      <c r="M38" s="214"/>
    </row>
    <row r="39" spans="1:13" s="225" customFormat="1" ht="16.2" customHeight="1" thickTop="1" x14ac:dyDescent="0.2">
      <c r="A39" s="282"/>
      <c r="B39" s="290" t="s">
        <v>798</v>
      </c>
      <c r="C39" s="291">
        <f>IFERROR(VLOOKUP($C$3,'⑤期末鑑定評価の概要（第1期）'!$B$5:$J$267,4,FALSE),"-")</f>
        <v>46200</v>
      </c>
      <c r="D39" s="291">
        <f>VLOOKUP($C$3,'⑤期末鑑定評価の概要（第2期）'!$B$5:$J$267,4,FALSE)</f>
        <v>48000</v>
      </c>
      <c r="E39" s="291">
        <f>VLOOKUP($C$3,'⑤期末鑑定評価の概要（第3期）'!$B$5:$J$276,4,FALSE)</f>
        <v>49400</v>
      </c>
      <c r="F39" s="208"/>
      <c r="G39" s="223"/>
      <c r="H39" s="220"/>
      <c r="I39" s="224"/>
      <c r="J39" s="222"/>
      <c r="K39" s="222"/>
      <c r="L39" s="222"/>
      <c r="M39" s="214"/>
    </row>
    <row r="40" spans="1:13" s="225" customFormat="1" ht="16.2" customHeight="1" thickBot="1" x14ac:dyDescent="0.25">
      <c r="A40" s="282"/>
      <c r="B40" s="292" t="s">
        <v>799</v>
      </c>
      <c r="C40" s="311">
        <f>IFERROR(VLOOKUP($C$3,'⑤期末鑑定評価の概要（第1期）'!$B$5:$J$267,5,FALSE),"-")</f>
        <v>3.8</v>
      </c>
      <c r="D40" s="311">
        <f>VLOOKUP($C$3,'⑤期末鑑定評価の概要（第2期）'!$B$5:$J$267,5,FALSE)</f>
        <v>3.8</v>
      </c>
      <c r="E40" s="311">
        <f>VLOOKUP($C$3,'⑤期末鑑定評価の概要（第3期）'!$B$5:$J$276,5,FALSE)</f>
        <v>3.6999999999999997</v>
      </c>
      <c r="F40" s="208"/>
      <c r="G40" s="223"/>
      <c r="H40" s="220"/>
      <c r="I40" s="224"/>
      <c r="J40" s="222"/>
      <c r="K40" s="222"/>
      <c r="L40" s="222"/>
      <c r="M40" s="214"/>
    </row>
    <row r="41" spans="1:13" s="225" customFormat="1" ht="16.2" customHeight="1" thickTop="1" x14ac:dyDescent="0.2">
      <c r="A41" s="282"/>
      <c r="B41" s="312" t="s">
        <v>800</v>
      </c>
      <c r="C41" s="313">
        <f>IFERROR(VLOOKUP($C$3,'⑤期末鑑定評価の概要（第1期）'!$B$5:$J$267,6,FALSE),"-")</f>
        <v>44400</v>
      </c>
      <c r="D41" s="313">
        <f>VLOOKUP($C$3,'⑤期末鑑定評価の概要（第2期）'!$B$5:$J$267,6,FALSE)</f>
        <v>46500</v>
      </c>
      <c r="E41" s="313">
        <f>VLOOKUP($C$3,'⑤期末鑑定評価の概要（第3期）'!$B$5:$J$276,6,FALSE)</f>
        <v>47600</v>
      </c>
      <c r="F41" s="208"/>
      <c r="G41" s="223"/>
      <c r="H41" s="220"/>
      <c r="I41" s="224"/>
      <c r="J41" s="222"/>
      <c r="K41" s="222"/>
      <c r="L41" s="222"/>
      <c r="M41" s="214"/>
    </row>
    <row r="42" spans="1:13" s="225" customFormat="1" ht="16.2" customHeight="1" x14ac:dyDescent="0.2">
      <c r="A42" s="282"/>
      <c r="B42" s="296" t="s">
        <v>801</v>
      </c>
      <c r="C42" s="314">
        <f>IFERROR(VLOOKUP($C$3,'⑤期末鑑定評価の概要（第1期）'!$B$5:$J$267,7,FALSE),"-")</f>
        <v>4</v>
      </c>
      <c r="D42" s="314">
        <f>VLOOKUP($C$3,'⑤期末鑑定評価の概要（第2期）'!$B$5:$J$267,7,FALSE)</f>
        <v>4</v>
      </c>
      <c r="E42" s="314">
        <f>VLOOKUP($C$3,'⑤期末鑑定評価の概要（第3期）'!$B$5:$J$276,7,FALSE)</f>
        <v>3.9</v>
      </c>
      <c r="F42" s="208"/>
      <c r="G42" s="223"/>
      <c r="H42" s="220"/>
      <c r="I42" s="224"/>
      <c r="J42" s="222"/>
      <c r="K42" s="222"/>
      <c r="L42" s="222"/>
      <c r="M42" s="214"/>
    </row>
    <row r="43" spans="1:13" s="225" customFormat="1" ht="16.2" customHeight="1" thickBot="1" x14ac:dyDescent="0.25">
      <c r="A43" s="282"/>
      <c r="B43" s="315" t="s">
        <v>802</v>
      </c>
      <c r="C43" s="316">
        <f>IFERROR(VLOOKUP($C$3,'⑤期末鑑定評価の概要（第1期）'!$B$5:$J$267,8,FALSE),"-")</f>
        <v>4</v>
      </c>
      <c r="D43" s="316">
        <f>VLOOKUP($C$3,'⑤期末鑑定評価の概要（第2期）'!$B$5:$J$267,8,FALSE)</f>
        <v>4</v>
      </c>
      <c r="E43" s="316">
        <f>VLOOKUP($C$3,'⑤期末鑑定評価の概要（第3期）'!$B$5:$J$276,8,FALSE)</f>
        <v>3.9</v>
      </c>
      <c r="F43" s="208"/>
      <c r="G43" s="223"/>
      <c r="H43" s="220"/>
      <c r="I43" s="224"/>
      <c r="J43" s="222"/>
      <c r="K43" s="222"/>
      <c r="L43" s="222"/>
      <c r="M43" s="214"/>
    </row>
    <row r="44" spans="1:13" s="225" customFormat="1" ht="16.2" customHeight="1" thickTop="1" thickBot="1" x14ac:dyDescent="0.25">
      <c r="A44" s="282"/>
      <c r="B44" s="305" t="s">
        <v>25</v>
      </c>
      <c r="C44" s="788" t="str">
        <f>IFERROR(VLOOKUP($C$3,'⑤期末鑑定評価の概要（第1期）'!$B$5:$J$267,9,FALSE),"-")</f>
        <v>株式会社谷澤総合鑑定所</v>
      </c>
      <c r="D44" s="317" t="str">
        <f>VLOOKUP($C$3,'⑤期末鑑定評価の概要（第2期）'!$B$5:$J$267,9,FALSE)</f>
        <v>株式会社谷澤総合鑑定所</v>
      </c>
      <c r="E44" s="317" t="str">
        <f>VLOOKUP($C$3,'⑤期末鑑定評価の概要（第3期）'!$B$5:$J$276,9,FALSE)</f>
        <v>株式会社谷澤総合鑑定所</v>
      </c>
      <c r="F44" s="208"/>
      <c r="G44" s="223"/>
      <c r="H44" s="220"/>
      <c r="I44" s="224"/>
      <c r="J44" s="222"/>
      <c r="K44" s="222"/>
      <c r="L44" s="222"/>
      <c r="M44" s="214"/>
    </row>
    <row r="45" spans="1:13" s="225" customFormat="1" ht="16.2" customHeight="1" thickTop="1" x14ac:dyDescent="0.2">
      <c r="A45" s="282"/>
      <c r="B45" s="290" t="s">
        <v>815</v>
      </c>
      <c r="C45" s="291">
        <f>IFERROR(HLOOKUP(②個別物件状況!$C$3,'④個別物件収支（第1期）'!$C$3:$JI$24,21,FALSE),"-")</f>
        <v>44615</v>
      </c>
      <c r="D45" s="291">
        <f>HLOOKUP(②個別物件状況!$C$3,'④個別物件収支（第2期）'!$C$3:$JU$24,21,FALSE)</f>
        <v>45294</v>
      </c>
      <c r="E45" s="291">
        <f>HLOOKUP($C$3,'④個別物件収支（第3期）'!$C$3:$JU$24,21,FALSE)</f>
        <v>45760</v>
      </c>
      <c r="F45" s="208"/>
      <c r="G45" s="223"/>
      <c r="H45" s="220"/>
      <c r="I45" s="224"/>
      <c r="J45" s="222"/>
      <c r="K45" s="222"/>
      <c r="L45" s="222"/>
      <c r="M45" s="214"/>
    </row>
    <row r="46" spans="1:13" s="267" customFormat="1" x14ac:dyDescent="0.2">
      <c r="A46" s="318"/>
      <c r="B46" s="319"/>
      <c r="C46" s="319"/>
      <c r="D46" s="319"/>
      <c r="E46" s="319"/>
      <c r="G46" s="276"/>
      <c r="H46" s="266"/>
      <c r="I46" s="266"/>
      <c r="J46" s="277"/>
      <c r="K46" s="277"/>
      <c r="L46" s="277"/>
    </row>
    <row r="47" spans="1:13" s="213" customFormat="1" x14ac:dyDescent="0.2">
      <c r="A47" s="318"/>
      <c r="B47" s="309" t="s">
        <v>807</v>
      </c>
      <c r="C47" s="310"/>
      <c r="D47" s="319"/>
      <c r="E47" s="319"/>
      <c r="G47" s="236"/>
      <c r="H47" s="227"/>
      <c r="I47" s="227"/>
      <c r="J47" s="237"/>
      <c r="K47" s="237"/>
      <c r="L47" s="237"/>
    </row>
    <row r="48" spans="1:13" s="213" customFormat="1" x14ac:dyDescent="0.2">
      <c r="A48" s="318"/>
      <c r="B48" s="286"/>
      <c r="C48" s="287" t="s">
        <v>793</v>
      </c>
      <c r="D48" s="287" t="s">
        <v>1050</v>
      </c>
      <c r="E48" s="287" t="s">
        <v>1498</v>
      </c>
      <c r="G48" s="236"/>
      <c r="H48" s="227"/>
      <c r="I48" s="227"/>
      <c r="J48" s="237"/>
      <c r="K48" s="237"/>
      <c r="L48" s="237"/>
    </row>
    <row r="49" spans="1:12" s="213" customFormat="1" x14ac:dyDescent="0.2">
      <c r="A49" s="318"/>
      <c r="B49" s="320" t="s">
        <v>808</v>
      </c>
      <c r="C49" s="321">
        <f>IFERROR(VLOOKUP($C$3,'⑥稼働の状況（第1期）'!$B$4:$H$266,3,FALSE),"-")</f>
        <v>31500.89</v>
      </c>
      <c r="D49" s="321">
        <f>VLOOKUP($C$3,'⑥稼働の状況（第2期）'!$B$4:$H$266,3,FALSE)</f>
        <v>31500.89</v>
      </c>
      <c r="E49" s="321">
        <f>VLOOKUP($C$3,'⑥稼働の状況（第3期）'!$B$4:$H$275,3,FALSE)</f>
        <v>31500.89</v>
      </c>
      <c r="G49" s="236"/>
      <c r="H49" s="227"/>
      <c r="I49" s="227"/>
      <c r="J49" s="237"/>
      <c r="K49" s="237"/>
      <c r="L49" s="237"/>
    </row>
    <row r="50" spans="1:12" s="213" customFormat="1" x14ac:dyDescent="0.2">
      <c r="A50" s="318"/>
      <c r="B50" s="299" t="s">
        <v>809</v>
      </c>
      <c r="C50" s="322">
        <f>IFERROR(VLOOKUP($C$3,'⑥稼働の状況（第1期）'!$B$4:$H$266,4,FALSE),"-")</f>
        <v>30683.61</v>
      </c>
      <c r="D50" s="322">
        <f>VLOOKUP($C$3,'⑥稼働の状況（第2期）'!$B$4:$H$266,4,FALSE)</f>
        <v>30546.639999999999</v>
      </c>
      <c r="E50" s="322">
        <f>VLOOKUP($C$3,'⑥稼働の状況（第3期）'!$B$4:$H$275,4,FALSE)</f>
        <v>30785.7</v>
      </c>
      <c r="G50" s="236"/>
      <c r="H50" s="227"/>
      <c r="I50" s="227"/>
      <c r="J50" s="237"/>
      <c r="K50" s="237"/>
      <c r="L50" s="237"/>
    </row>
    <row r="51" spans="1:12" s="213" customFormat="1" x14ac:dyDescent="0.2">
      <c r="A51" s="318"/>
      <c r="B51" s="301" t="s">
        <v>810</v>
      </c>
      <c r="C51" s="323">
        <f>IFERROR(VLOOKUP($C$3,'⑥稼働の状況（第1期）'!$B$4:$H$266,5,FALSE),"-")</f>
        <v>97.405533621431019</v>
      </c>
      <c r="D51" s="323">
        <f>VLOOKUP($C$3,'⑥稼働の状況（第2期）'!$B$4:$H$266,5,FALSE)</f>
        <v>97</v>
      </c>
      <c r="E51" s="323">
        <f>VLOOKUP($C$3,'⑥稼働の状況（第3期）'!$B$4:$H$275,5,FALSE)</f>
        <v>97.729619702808392</v>
      </c>
      <c r="G51" s="236"/>
      <c r="H51" s="227"/>
      <c r="I51" s="227"/>
      <c r="J51" s="237"/>
      <c r="K51" s="237"/>
      <c r="L51" s="237"/>
    </row>
    <row r="52" spans="1:12" s="213" customFormat="1" x14ac:dyDescent="0.2">
      <c r="A52" s="318"/>
      <c r="B52" s="299" t="s">
        <v>792</v>
      </c>
      <c r="C52" s="300">
        <f>IFERROR(VLOOKUP($C$3,'⑥稼働の状況（第1期）'!$B$4:$H$266,6,FALSE),"-")</f>
        <v>104</v>
      </c>
      <c r="D52" s="300">
        <f>VLOOKUP($C$3,'⑥稼働の状況（第2期）'!$B$4:$H$266,6,FALSE)</f>
        <v>100</v>
      </c>
      <c r="E52" s="300">
        <f>VLOOKUP($C$3,'⑥稼働の状況（第3期）'!$B$4:$H$275,6,FALSE)</f>
        <v>102</v>
      </c>
      <c r="G52" s="236"/>
      <c r="H52" s="227"/>
      <c r="I52" s="227"/>
      <c r="J52" s="237"/>
      <c r="K52" s="237"/>
      <c r="L52" s="237"/>
    </row>
    <row r="53" spans="1:12" s="213" customFormat="1" x14ac:dyDescent="0.2">
      <c r="A53" s="318"/>
      <c r="B53" s="301" t="s">
        <v>886</v>
      </c>
      <c r="C53" s="323">
        <f>IFERROR(VLOOKUP($C$3,'⑥稼働の状況（第1期）'!$B$4:$H$266,7,FALSE),"-")</f>
        <v>2690</v>
      </c>
      <c r="D53" s="323">
        <f>VLOOKUP($C$3,'⑥稼働の状況（第2期）'!$B$4:$H$266,7,FALSE)</f>
        <v>2749</v>
      </c>
      <c r="E53" s="323">
        <f>VLOOKUP($C$3,'⑥稼働の状況（第3期）'!$B$4:$H$275,7,FALSE)</f>
        <v>2732</v>
      </c>
      <c r="G53" s="236"/>
      <c r="H53" s="227"/>
      <c r="I53" s="227"/>
      <c r="J53" s="237"/>
      <c r="K53" s="237"/>
      <c r="L53" s="237"/>
    </row>
    <row r="54" spans="1:12" s="213" customFormat="1" x14ac:dyDescent="0.2">
      <c r="A54" s="324"/>
      <c r="B54" s="307" t="str">
        <f>IF(E53="（注）","（注）テナントの承諾が得られていないため、開示していません。","")</f>
        <v/>
      </c>
      <c r="C54" s="319"/>
      <c r="D54" s="319"/>
      <c r="E54" s="209"/>
      <c r="G54" s="236"/>
      <c r="H54" s="227"/>
      <c r="I54" s="227"/>
      <c r="J54" s="237"/>
      <c r="K54" s="237"/>
      <c r="L54" s="237"/>
    </row>
    <row r="55" spans="1:12" s="213" customFormat="1" x14ac:dyDescent="0.2">
      <c r="A55" s="324"/>
      <c r="B55" s="325" t="str">
        <f>③物件概要!B4&amp;③物件概要!C4</f>
        <v>Of-T-001新宿野村ビル</v>
      </c>
      <c r="C55" s="325" t="str">
        <f>③物件概要!B4</f>
        <v>Of-T-001</v>
      </c>
      <c r="D55" s="326"/>
      <c r="E55" s="238"/>
      <c r="G55" s="236"/>
      <c r="H55" s="227"/>
      <c r="I55" s="227"/>
      <c r="J55" s="237"/>
      <c r="K55" s="237"/>
      <c r="L55" s="237"/>
    </row>
    <row r="56" spans="1:12" x14ac:dyDescent="0.2">
      <c r="A56" s="324"/>
      <c r="B56" s="325" t="str">
        <f>③物件概要!B5&amp;③物件概要!C5</f>
        <v>Of-T-002野村不動産天王洲ビル</v>
      </c>
      <c r="C56" s="325" t="str">
        <f>③物件概要!B5</f>
        <v>Of-T-002</v>
      </c>
      <c r="D56" s="326"/>
      <c r="E56" s="238"/>
    </row>
    <row r="57" spans="1:12" x14ac:dyDescent="0.2">
      <c r="A57" s="324"/>
      <c r="B57" s="325" t="str">
        <f>③物件概要!B6&amp;③物件概要!C6</f>
        <v>Of-T-003麹町ミレニアムガーデン</v>
      </c>
      <c r="C57" s="325" t="str">
        <f>③物件概要!B6</f>
        <v>Of-T-003</v>
      </c>
      <c r="D57" s="326"/>
      <c r="E57" s="238"/>
    </row>
    <row r="58" spans="1:12" x14ac:dyDescent="0.2">
      <c r="A58" s="324"/>
      <c r="B58" s="325" t="str">
        <f>③物件概要!B7&amp;③物件概要!C7</f>
        <v>Of-T-004NOF日本橋本町ビル</v>
      </c>
      <c r="C58" s="325" t="str">
        <f>③物件概要!B7</f>
        <v>Of-T-004</v>
      </c>
      <c r="D58" s="326"/>
      <c r="E58" s="238"/>
    </row>
    <row r="59" spans="1:12" x14ac:dyDescent="0.2">
      <c r="A59" s="324"/>
      <c r="B59" s="325" t="str">
        <f>③物件概要!B8&amp;③物件概要!C8</f>
        <v>Of-T-005天王洲パークサイドビル</v>
      </c>
      <c r="C59" s="325" t="str">
        <f>③物件概要!B8</f>
        <v>Of-T-005</v>
      </c>
      <c r="D59" s="326"/>
      <c r="E59" s="238"/>
    </row>
    <row r="60" spans="1:12" x14ac:dyDescent="0.2">
      <c r="A60" s="324"/>
      <c r="B60" s="325" t="str">
        <f>③物件概要!B9&amp;③物件概要!C9</f>
        <v>Of-T-006NMF新宿南口ビル</v>
      </c>
      <c r="C60" s="325" t="str">
        <f>③物件概要!B9</f>
        <v>Of-T-006</v>
      </c>
      <c r="D60" s="326"/>
      <c r="E60" s="238"/>
    </row>
    <row r="61" spans="1:12" x14ac:dyDescent="0.2">
      <c r="A61" s="324"/>
      <c r="B61" s="325" t="str">
        <f>③物件概要!B10&amp;③物件概要!C10</f>
        <v>Of-T-007NMF渋谷公園通りビル</v>
      </c>
      <c r="C61" s="325" t="str">
        <f>③物件概要!B10</f>
        <v>Of-T-007</v>
      </c>
      <c r="D61" s="326"/>
      <c r="E61" s="238"/>
    </row>
    <row r="62" spans="1:12" x14ac:dyDescent="0.2">
      <c r="A62" s="324"/>
      <c r="B62" s="325" t="str">
        <f>③物件概要!B11&amp;③物件概要!C11</f>
        <v>Of-T-008セコムメディカルビル</v>
      </c>
      <c r="C62" s="325" t="str">
        <f>③物件概要!B11</f>
        <v>Of-T-008</v>
      </c>
      <c r="D62" s="326"/>
      <c r="E62" s="238"/>
    </row>
    <row r="63" spans="1:12" x14ac:dyDescent="0.2">
      <c r="A63" s="324"/>
      <c r="B63" s="325" t="str">
        <f>③物件概要!B12&amp;③物件概要!C12</f>
        <v>Of-T-009NMF芝ビル</v>
      </c>
      <c r="C63" s="325" t="str">
        <f>③物件概要!B12</f>
        <v>Of-T-009</v>
      </c>
      <c r="D63" s="326"/>
      <c r="E63" s="238"/>
    </row>
    <row r="64" spans="1:12" x14ac:dyDescent="0.2">
      <c r="A64" s="324"/>
      <c r="B64" s="325" t="str">
        <f>③物件概要!B13&amp;③物件概要!C13</f>
        <v>Of-T-010西新宿昭和ビル</v>
      </c>
      <c r="C64" s="325" t="str">
        <f>③物件概要!B13</f>
        <v>Of-T-010</v>
      </c>
      <c r="D64" s="326"/>
      <c r="E64" s="238"/>
    </row>
    <row r="65" spans="1:5" x14ac:dyDescent="0.2">
      <c r="A65" s="324"/>
      <c r="B65" s="325" t="str">
        <f>③物件概要!B14&amp;③物件概要!C14</f>
        <v>Of-T-011野村不動産渋谷道玄坂ビル</v>
      </c>
      <c r="C65" s="325" t="str">
        <f>③物件概要!B14</f>
        <v>Of-T-011</v>
      </c>
      <c r="D65" s="326"/>
      <c r="E65" s="209"/>
    </row>
    <row r="66" spans="1:5" x14ac:dyDescent="0.2">
      <c r="A66" s="324"/>
      <c r="B66" s="325" t="str">
        <f>③物件概要!B15&amp;③物件概要!C15</f>
        <v>Of-T-013岩本町東洋ビル</v>
      </c>
      <c r="C66" s="325" t="str">
        <f>③物件概要!B15</f>
        <v>Of-T-013</v>
      </c>
      <c r="D66" s="326"/>
      <c r="E66" s="209"/>
    </row>
    <row r="67" spans="1:5" x14ac:dyDescent="0.2">
      <c r="A67" s="324"/>
      <c r="B67" s="325" t="str">
        <f>③物件概要!B16&amp;③物件概要!C16</f>
        <v>Of-T-015NMF駿河台ビル</v>
      </c>
      <c r="C67" s="325" t="str">
        <f>③物件概要!B16</f>
        <v>Of-T-015</v>
      </c>
      <c r="D67" s="326"/>
      <c r="E67" s="209"/>
    </row>
    <row r="68" spans="1:5" x14ac:dyDescent="0.2">
      <c r="A68" s="324"/>
      <c r="B68" s="325" t="str">
        <f>③物件概要!B17&amp;③物件概要!C17</f>
        <v>Of-T-016PMO日本橋本町</v>
      </c>
      <c r="C68" s="325" t="str">
        <f>③物件概要!B17</f>
        <v>Of-T-016</v>
      </c>
      <c r="D68" s="326"/>
      <c r="E68" s="209"/>
    </row>
    <row r="69" spans="1:5" x14ac:dyDescent="0.2">
      <c r="A69" s="324"/>
      <c r="B69" s="325" t="str">
        <f>③物件概要!B18&amp;③物件概要!C18</f>
        <v>Of-T-017PMO日本橋茅場町</v>
      </c>
      <c r="C69" s="325" t="str">
        <f>③物件概要!B18</f>
        <v>Of-T-017</v>
      </c>
      <c r="D69" s="326"/>
      <c r="E69" s="209"/>
    </row>
    <row r="70" spans="1:5" x14ac:dyDescent="0.2">
      <c r="A70" s="324"/>
      <c r="B70" s="325" t="str">
        <f>③物件概要!B19&amp;③物件概要!C19</f>
        <v>Of-T-018NMF五反田駅前ビル</v>
      </c>
      <c r="C70" s="325" t="str">
        <f>③物件概要!B19</f>
        <v>Of-T-018</v>
      </c>
      <c r="D70" s="326"/>
      <c r="E70" s="209"/>
    </row>
    <row r="71" spans="1:5" x14ac:dyDescent="0.2">
      <c r="A71" s="324"/>
      <c r="B71" s="325" t="str">
        <f>③物件概要!B20&amp;③物件概要!C20</f>
        <v>Of-T-019野村不動産東日本橋ビル</v>
      </c>
      <c r="C71" s="325" t="str">
        <f>③物件概要!B20</f>
        <v>Of-T-019</v>
      </c>
      <c r="D71" s="326"/>
      <c r="E71" s="209"/>
    </row>
    <row r="72" spans="1:5" x14ac:dyDescent="0.2">
      <c r="A72" s="324"/>
      <c r="B72" s="325" t="str">
        <f>③物件概要!B21&amp;③物件概要!C21</f>
        <v>Of-T-020PMO秋葉原</v>
      </c>
      <c r="C72" s="325" t="str">
        <f>③物件概要!B21</f>
        <v>Of-T-020</v>
      </c>
      <c r="D72" s="326"/>
      <c r="E72" s="209"/>
    </row>
    <row r="73" spans="1:5" x14ac:dyDescent="0.2">
      <c r="A73" s="324"/>
      <c r="B73" s="325" t="str">
        <f>③物件概要!B22&amp;③物件概要!C22</f>
        <v>Of-T-021八丁堀ＮＦビル</v>
      </c>
      <c r="C73" s="325" t="str">
        <f>③物件概要!B22</f>
        <v>Of-T-021</v>
      </c>
      <c r="D73" s="326"/>
      <c r="E73" s="209"/>
    </row>
    <row r="74" spans="1:5" x14ac:dyDescent="0.2">
      <c r="A74" s="324"/>
      <c r="B74" s="325" t="str">
        <f>③物件概要!B23&amp;③物件概要!C23</f>
        <v>Of-T-022NMF神田岩本町ビル</v>
      </c>
      <c r="C74" s="325" t="str">
        <f>③物件概要!B23</f>
        <v>Of-T-022</v>
      </c>
      <c r="D74" s="326"/>
      <c r="E74" s="209"/>
    </row>
    <row r="75" spans="1:5" x14ac:dyDescent="0.2">
      <c r="A75" s="324"/>
      <c r="B75" s="325" t="str">
        <f>③物件概要!B24&amp;③物件概要!C24</f>
        <v>Of-T-023NMF高輪ビル</v>
      </c>
      <c r="C75" s="325" t="str">
        <f>③物件概要!B24</f>
        <v>Of-T-023</v>
      </c>
      <c r="D75" s="326"/>
      <c r="E75" s="209"/>
    </row>
    <row r="76" spans="1:5" x14ac:dyDescent="0.2">
      <c r="A76" s="324"/>
      <c r="B76" s="325" t="str">
        <f>③物件概要!B25&amp;③物件概要!C25</f>
        <v>Of-T-024PMO八丁堀</v>
      </c>
      <c r="C76" s="325" t="str">
        <f>③物件概要!B25</f>
        <v>Of-T-024</v>
      </c>
      <c r="D76" s="326"/>
      <c r="E76" s="209"/>
    </row>
    <row r="77" spans="1:5" x14ac:dyDescent="0.2">
      <c r="A77" s="324"/>
      <c r="B77" s="325" t="str">
        <f>③物件概要!B26&amp;③物件概要!C26</f>
        <v>Of-T-026PMO日本橋大伝馬町</v>
      </c>
      <c r="C77" s="325" t="str">
        <f>③物件概要!B26</f>
        <v>Of-T-026</v>
      </c>
      <c r="D77" s="326"/>
      <c r="E77" s="209"/>
    </row>
    <row r="78" spans="1:5" x14ac:dyDescent="0.2">
      <c r="A78" s="324"/>
      <c r="B78" s="325" t="str">
        <f>③物件概要!B27&amp;③物件概要!C27</f>
        <v>Of-T-028PMO東日本橋</v>
      </c>
      <c r="C78" s="325" t="str">
        <f>③物件概要!B27</f>
        <v>Of-T-028</v>
      </c>
      <c r="D78" s="326"/>
      <c r="E78" s="209"/>
    </row>
    <row r="79" spans="1:5" x14ac:dyDescent="0.2">
      <c r="A79" s="324"/>
      <c r="B79" s="325" t="str">
        <f>③物件概要!B28&amp;③物件概要!C28</f>
        <v>Of-T-029野村不動産上野ビル</v>
      </c>
      <c r="C79" s="325" t="str">
        <f>③物件概要!B28</f>
        <v>Of-T-029</v>
      </c>
      <c r="D79" s="326"/>
      <c r="E79" s="209"/>
    </row>
    <row r="80" spans="1:5" x14ac:dyDescent="0.2">
      <c r="A80" s="324"/>
      <c r="B80" s="325" t="str">
        <f>③物件概要!B29&amp;③物件概要!C29</f>
        <v>Of-T-030NOFテクノポートカマタセンタービル</v>
      </c>
      <c r="C80" s="325" t="str">
        <f>③物件概要!B29</f>
        <v>Of-T-030</v>
      </c>
      <c r="D80" s="326"/>
      <c r="E80" s="209"/>
    </row>
    <row r="81" spans="1:5" x14ac:dyDescent="0.2">
      <c r="A81" s="324"/>
      <c r="B81" s="325" t="str">
        <f>③物件概要!B30&amp;③物件概要!C30</f>
        <v>Of-T-031NF本郷ビル</v>
      </c>
      <c r="C81" s="325" t="str">
        <f>③物件概要!B30</f>
        <v>Of-T-031</v>
      </c>
      <c r="D81" s="326"/>
      <c r="E81" s="209"/>
    </row>
    <row r="82" spans="1:5" x14ac:dyDescent="0.2">
      <c r="A82" s="324"/>
      <c r="B82" s="325" t="str">
        <f>③物件概要!B31&amp;③物件概要!C31</f>
        <v>Of-T-034クリスタルパークビル</v>
      </c>
      <c r="C82" s="325" t="str">
        <f>③物件概要!B31</f>
        <v>Of-T-034</v>
      </c>
      <c r="D82" s="326"/>
      <c r="E82" s="209"/>
    </row>
    <row r="83" spans="1:5" x14ac:dyDescent="0.2">
      <c r="A83" s="324"/>
      <c r="B83" s="325" t="str">
        <f>③物件概要!B32&amp;③物件概要!C32</f>
        <v>Of-T-035NMF吉祥寺本町ビル</v>
      </c>
      <c r="C83" s="325" t="str">
        <f>③物件概要!B32</f>
        <v>Of-T-035</v>
      </c>
      <c r="D83" s="326"/>
      <c r="E83" s="209"/>
    </row>
    <row r="84" spans="1:5" x14ac:dyDescent="0.2">
      <c r="A84" s="324"/>
      <c r="B84" s="325" t="str">
        <f>③物件概要!B33&amp;③物件概要!C33</f>
        <v>Of-T-036ファーレ立川センタースクエア</v>
      </c>
      <c r="C84" s="325" t="str">
        <f>③物件概要!B33</f>
        <v>Of-T-036</v>
      </c>
      <c r="D84" s="326"/>
      <c r="E84" s="209"/>
    </row>
    <row r="85" spans="1:5" x14ac:dyDescent="0.2">
      <c r="A85" s="324"/>
      <c r="B85" s="325" t="str">
        <f>③物件概要!B34&amp;③物件概要!C34</f>
        <v>Of-T-037NMF川崎東口ビル</v>
      </c>
      <c r="C85" s="325" t="str">
        <f>③物件概要!B34</f>
        <v>Of-T-037</v>
      </c>
      <c r="D85" s="326"/>
      <c r="E85" s="209"/>
    </row>
    <row r="86" spans="1:5" x14ac:dyDescent="0.2">
      <c r="A86" s="324"/>
      <c r="B86" s="325" t="str">
        <f>③物件概要!B35&amp;③物件概要!C35</f>
        <v>Of-T-038NMF横浜西口ビル</v>
      </c>
      <c r="C86" s="325" t="str">
        <f>③物件概要!B35</f>
        <v>Of-T-038</v>
      </c>
      <c r="D86" s="326"/>
      <c r="E86" s="209"/>
    </row>
    <row r="87" spans="1:5" x14ac:dyDescent="0.2">
      <c r="A87" s="324"/>
      <c r="B87" s="325" t="str">
        <f>③物件概要!B36&amp;③物件概要!C36</f>
        <v>Of-T-039NMF新横浜ビル</v>
      </c>
      <c r="C87" s="325" t="str">
        <f>③物件概要!B36</f>
        <v>Of-T-039</v>
      </c>
      <c r="D87" s="326"/>
      <c r="E87" s="209"/>
    </row>
    <row r="88" spans="1:5" x14ac:dyDescent="0.2">
      <c r="A88" s="324"/>
      <c r="B88" s="325" t="str">
        <f>③物件概要!B37&amp;③物件概要!C37</f>
        <v>Of-T-041PMO田町</v>
      </c>
      <c r="C88" s="325" t="str">
        <f>③物件概要!B37</f>
        <v>Of-T-041</v>
      </c>
      <c r="D88" s="326"/>
      <c r="E88" s="209"/>
    </row>
    <row r="89" spans="1:5" x14ac:dyDescent="0.2">
      <c r="A89" s="324"/>
      <c r="B89" s="325" t="str">
        <f>③物件概要!B38&amp;③物件概要!C38</f>
        <v>Of-T-042PMO銀座八丁目</v>
      </c>
      <c r="C89" s="325" t="str">
        <f>③物件概要!B38</f>
        <v>Of-T-042</v>
      </c>
      <c r="D89" s="326"/>
      <c r="E89" s="209"/>
    </row>
    <row r="90" spans="1:5" x14ac:dyDescent="0.2">
      <c r="A90" s="324"/>
      <c r="B90" s="325" t="str">
        <f>③物件概要!B39&amp;③物件概要!C39</f>
        <v>Of-T-043PMO芝公園</v>
      </c>
      <c r="C90" s="325" t="str">
        <f>③物件概要!B39</f>
        <v>Of-T-043</v>
      </c>
      <c r="D90" s="326"/>
      <c r="E90" s="209"/>
    </row>
    <row r="91" spans="1:5" x14ac:dyDescent="0.2">
      <c r="A91" s="324"/>
      <c r="B91" s="325" t="str">
        <f>③物件概要!B40&amp;③物件概要!C40</f>
        <v>Of-T-044日本電気本社ビル</v>
      </c>
      <c r="C91" s="325" t="str">
        <f>③物件概要!B40</f>
        <v>Of-T-044</v>
      </c>
      <c r="D91" s="326"/>
      <c r="E91" s="209"/>
    </row>
    <row r="92" spans="1:5" x14ac:dyDescent="0.2">
      <c r="A92" s="324"/>
      <c r="B92" s="325" t="str">
        <f>③物件概要!B41&amp;③物件概要!C41</f>
        <v>Of-T-045晴海アイランド トリトンスクエア オフィスタワーY</v>
      </c>
      <c r="C92" s="325" t="str">
        <f>③物件概要!B41</f>
        <v>Of-T-045</v>
      </c>
      <c r="D92" s="326"/>
      <c r="E92" s="209"/>
    </row>
    <row r="93" spans="1:5" x14ac:dyDescent="0.2">
      <c r="A93" s="324"/>
      <c r="B93" s="325" t="str">
        <f>③物件概要!B42&amp;③物件概要!C42</f>
        <v>Of-T-046赤坂王子ビル</v>
      </c>
      <c r="C93" s="325" t="str">
        <f>③物件概要!B42</f>
        <v>Of-T-046</v>
      </c>
      <c r="D93" s="326"/>
      <c r="E93" s="209"/>
    </row>
    <row r="94" spans="1:5" x14ac:dyDescent="0.2">
      <c r="A94" s="324"/>
      <c r="B94" s="325" t="str">
        <f>③物件概要!B43&amp;③物件概要!C43</f>
        <v>Of-T-047神田錦町三丁目ビルディング</v>
      </c>
      <c r="C94" s="325" t="str">
        <f>③物件概要!B43</f>
        <v>Of-T-047</v>
      </c>
      <c r="D94" s="326"/>
      <c r="E94" s="209"/>
    </row>
    <row r="95" spans="1:5" x14ac:dyDescent="0.2">
      <c r="A95" s="324"/>
      <c r="B95" s="325" t="str">
        <f>③物件概要!B44&amp;③物件概要!C44</f>
        <v>Of-T-048晴海アイランド トリトンスクエア オフィスタワーZ</v>
      </c>
      <c r="C95" s="325" t="str">
        <f>③物件概要!B44</f>
        <v>Of-T-048</v>
      </c>
      <c r="D95" s="326"/>
      <c r="E95" s="209"/>
    </row>
    <row r="96" spans="1:5" x14ac:dyDescent="0.2">
      <c r="A96" s="324"/>
      <c r="B96" s="325" t="str">
        <f>③物件概要!B45&amp;③物件概要!C45</f>
        <v>Of-T-049新川中央ビル</v>
      </c>
      <c r="C96" s="325" t="str">
        <f>③物件概要!B45</f>
        <v>Of-T-049</v>
      </c>
      <c r="D96" s="326"/>
      <c r="E96" s="209"/>
    </row>
    <row r="97" spans="1:5" x14ac:dyDescent="0.2">
      <c r="A97" s="324"/>
      <c r="B97" s="325" t="str">
        <f>③物件概要!B46&amp;③物件概要!C46</f>
        <v>Of-T-050新宿EASTビル</v>
      </c>
      <c r="C97" s="325" t="str">
        <f>③物件概要!B46</f>
        <v>Of-T-050</v>
      </c>
      <c r="D97" s="326"/>
      <c r="E97" s="209"/>
    </row>
    <row r="98" spans="1:5" x14ac:dyDescent="0.2">
      <c r="A98" s="324"/>
      <c r="B98" s="325" t="str">
        <f>③物件概要!B47&amp;③物件概要!C47</f>
        <v>Of-T-051芝公園ビル</v>
      </c>
      <c r="C98" s="325" t="str">
        <f>③物件概要!B47</f>
        <v>Of-T-051</v>
      </c>
      <c r="D98" s="326"/>
      <c r="E98" s="209"/>
    </row>
    <row r="99" spans="1:5" x14ac:dyDescent="0.2">
      <c r="A99" s="324"/>
      <c r="B99" s="325" t="str">
        <f>③物件概要!B48&amp;③物件概要!C48</f>
        <v>Of-T-052銀座王子ビル</v>
      </c>
      <c r="C99" s="325" t="str">
        <f>③物件概要!B48</f>
        <v>Of-T-052</v>
      </c>
      <c r="D99" s="326"/>
      <c r="E99" s="209"/>
    </row>
    <row r="100" spans="1:5" x14ac:dyDescent="0.2">
      <c r="A100" s="324"/>
      <c r="B100" s="325" t="str">
        <f>③物件概要!B49&amp;③物件概要!C49</f>
        <v>Of-T-053ファーレイーストビル</v>
      </c>
      <c r="C100" s="325" t="str">
        <f>③物件概要!B49</f>
        <v>Of-T-053</v>
      </c>
      <c r="D100" s="326"/>
      <c r="E100" s="209"/>
    </row>
    <row r="101" spans="1:5" x14ac:dyDescent="0.2">
      <c r="A101" s="324"/>
      <c r="B101" s="325" t="str">
        <f>③物件概要!B50&amp;③物件概要!C50</f>
        <v>Of-S-001札幌ノースプラザ</v>
      </c>
      <c r="C101" s="325" t="str">
        <f>③物件概要!B50</f>
        <v>Of-S-001</v>
      </c>
      <c r="D101" s="326"/>
      <c r="E101" s="209"/>
    </row>
    <row r="102" spans="1:5" x14ac:dyDescent="0.2">
      <c r="A102" s="324"/>
      <c r="B102" s="325" t="str">
        <f>③物件概要!B51&amp;③物件概要!C51</f>
        <v>Of-S-002野村不動産札幌ビル</v>
      </c>
      <c r="C102" s="325" t="str">
        <f>③物件概要!B51</f>
        <v>Of-S-002</v>
      </c>
      <c r="D102" s="326"/>
      <c r="E102" s="209"/>
    </row>
    <row r="103" spans="1:5" x14ac:dyDescent="0.2">
      <c r="A103" s="324"/>
      <c r="B103" s="325" t="str">
        <f>③物件概要!B52&amp;③物件概要!C52</f>
        <v>Of-S-004NMF仙台青葉通りビル</v>
      </c>
      <c r="C103" s="325" t="str">
        <f>③物件概要!B52</f>
        <v>Of-S-004</v>
      </c>
      <c r="D103" s="326"/>
      <c r="E103" s="209"/>
    </row>
    <row r="104" spans="1:5" x14ac:dyDescent="0.2">
      <c r="A104" s="324"/>
      <c r="B104" s="325" t="str">
        <f>③物件概要!B53&amp;③物件概要!C53</f>
        <v>Of-S-005NOF宇都宮ビル</v>
      </c>
      <c r="C104" s="325" t="str">
        <f>③物件概要!B53</f>
        <v>Of-S-005</v>
      </c>
      <c r="D104" s="326"/>
      <c r="E104" s="209"/>
    </row>
    <row r="105" spans="1:5" x14ac:dyDescent="0.2">
      <c r="A105" s="324"/>
      <c r="B105" s="325" t="str">
        <f>③物件概要!B54&amp;③物件概要!C54</f>
        <v>Of-S-006NMF名古屋伏見ビル</v>
      </c>
      <c r="C105" s="325" t="str">
        <f>③物件概要!B54</f>
        <v>Of-S-006</v>
      </c>
      <c r="D105" s="326"/>
      <c r="E105" s="209"/>
    </row>
    <row r="106" spans="1:5" x14ac:dyDescent="0.2">
      <c r="A106" s="324"/>
      <c r="B106" s="325" t="str">
        <f>③物件概要!B55&amp;③物件概要!C55</f>
        <v>Of-S-007NMF名古屋柳橋ビル</v>
      </c>
      <c r="C106" s="325" t="str">
        <f>③物件概要!B55</f>
        <v>Of-S-007</v>
      </c>
      <c r="D106" s="326"/>
      <c r="E106" s="209"/>
    </row>
    <row r="107" spans="1:5" x14ac:dyDescent="0.2">
      <c r="A107" s="324"/>
      <c r="B107" s="325" t="str">
        <f>③物件概要!B56&amp;③物件概要!C56</f>
        <v>Of-S-008オムロン京都センタービル</v>
      </c>
      <c r="C107" s="325" t="str">
        <f>③物件概要!B56</f>
        <v>Of-S-008</v>
      </c>
      <c r="D107" s="326"/>
      <c r="E107" s="209"/>
    </row>
    <row r="108" spans="1:5" x14ac:dyDescent="0.2">
      <c r="A108" s="324"/>
      <c r="B108" s="325" t="str">
        <f>③物件概要!B57&amp;③物件概要!C57</f>
        <v>Of-S-009SORA新大阪21</v>
      </c>
      <c r="C108" s="325" t="str">
        <f>③物件概要!B57</f>
        <v>Of-S-009</v>
      </c>
      <c r="D108" s="326"/>
      <c r="E108" s="209"/>
    </row>
    <row r="109" spans="1:5" x14ac:dyDescent="0.2">
      <c r="A109" s="324"/>
      <c r="B109" s="325" t="str">
        <f>③物件概要!B58&amp;③物件概要!C58</f>
        <v>Of-S-010野村不動産大阪ビル</v>
      </c>
      <c r="C109" s="325" t="str">
        <f>③物件概要!B58</f>
        <v>Of-S-010</v>
      </c>
      <c r="D109" s="326"/>
      <c r="E109" s="209"/>
    </row>
    <row r="110" spans="1:5" x14ac:dyDescent="0.2">
      <c r="A110" s="324"/>
      <c r="B110" s="325" t="str">
        <f>③物件概要!B59&amp;③物件概要!C59</f>
        <v>Of-S-011野村不動産西梅田ビル</v>
      </c>
      <c r="C110" s="325" t="str">
        <f>③物件概要!B59</f>
        <v>Of-S-011</v>
      </c>
      <c r="D110" s="327"/>
      <c r="E110" s="209"/>
    </row>
    <row r="111" spans="1:5" x14ac:dyDescent="0.2">
      <c r="A111" s="324"/>
      <c r="B111" s="325" t="str">
        <f>③物件概要!B60&amp;③物件概要!C60</f>
        <v>Of-S-012野村不動産四ツ橋ビル</v>
      </c>
      <c r="C111" s="325" t="str">
        <f>③物件概要!B60</f>
        <v>Of-S-012</v>
      </c>
      <c r="D111" s="327"/>
      <c r="E111" s="209"/>
    </row>
    <row r="112" spans="1:5" x14ac:dyDescent="0.2">
      <c r="A112" s="324"/>
      <c r="B112" s="325" t="str">
        <f>③物件概要!B61&amp;③物件概要!C61</f>
        <v>Of-S-013野村不動産広島ビル</v>
      </c>
      <c r="C112" s="325" t="str">
        <f>③物件概要!B61</f>
        <v>Of-S-013</v>
      </c>
      <c r="D112" s="327"/>
      <c r="E112" s="209"/>
    </row>
    <row r="113" spans="1:5" x14ac:dyDescent="0.2">
      <c r="A113" s="324"/>
      <c r="B113" s="325" t="str">
        <f>③物件概要!B62&amp;③物件概要!C62</f>
        <v>Of-S-014NMF博多駅前ビル</v>
      </c>
      <c r="C113" s="325" t="str">
        <f>③物件概要!B62</f>
        <v>Of-S-014</v>
      </c>
      <c r="D113" s="327"/>
      <c r="E113" s="209"/>
    </row>
    <row r="114" spans="1:5" x14ac:dyDescent="0.2">
      <c r="A114" s="324"/>
      <c r="B114" s="325" t="str">
        <f>③物件概要!B63&amp;③物件概要!C63</f>
        <v>Of-S-015NMF天神南ビル</v>
      </c>
      <c r="C114" s="325" t="str">
        <f>③物件概要!B63</f>
        <v>Of-S-015</v>
      </c>
      <c r="D114" s="327"/>
      <c r="E114" s="209"/>
    </row>
    <row r="115" spans="1:5" x14ac:dyDescent="0.2">
      <c r="A115" s="324"/>
      <c r="B115" s="325" t="str">
        <f>③物件概要!B64&amp;③物件概要!C64</f>
        <v>Rt-T-001Morisia 津田沼</v>
      </c>
      <c r="C115" s="325" t="str">
        <f>③物件概要!B64</f>
        <v>Rt-T-001</v>
      </c>
      <c r="D115" s="327"/>
      <c r="E115" s="209"/>
    </row>
    <row r="116" spans="1:5" x14ac:dyDescent="0.2">
      <c r="A116" s="324"/>
      <c r="B116" s="325" t="str">
        <f>③物件概要!B65&amp;③物件概要!C65</f>
        <v>Rt-T-002横須賀モアーズシティ</v>
      </c>
      <c r="C116" s="325" t="str">
        <f>③物件概要!B65</f>
        <v>Rt-T-002</v>
      </c>
      <c r="D116" s="327"/>
      <c r="E116" s="209"/>
    </row>
    <row r="117" spans="1:5" x14ac:dyDescent="0.2">
      <c r="A117" s="324"/>
      <c r="B117" s="325" t="str">
        <f>③物件概要!B66&amp;③物件概要!C66</f>
        <v>Rt-T-003Recipe SHIMOKITA</v>
      </c>
      <c r="C117" s="325" t="str">
        <f>③物件概要!B66</f>
        <v>Rt-T-003</v>
      </c>
      <c r="D117" s="327"/>
      <c r="E117" s="209"/>
    </row>
    <row r="118" spans="1:5" x14ac:dyDescent="0.2">
      <c r="A118" s="324"/>
      <c r="B118" s="325" t="str">
        <f>③物件概要!B67&amp;③物件概要!C67</f>
        <v>Rt-T-004川崎モアーズ</v>
      </c>
      <c r="C118" s="325" t="str">
        <f>③物件概要!B67</f>
        <v>Rt-T-004</v>
      </c>
      <c r="D118" s="327"/>
      <c r="E118" s="209"/>
    </row>
    <row r="119" spans="1:5" x14ac:dyDescent="0.2">
      <c r="A119" s="324"/>
      <c r="B119" s="325" t="str">
        <f>③物件概要!B68&amp;③物件概要!C68</f>
        <v>Rt-T-005EQUINIA新宿</v>
      </c>
      <c r="C119" s="325" t="str">
        <f>③物件概要!B68</f>
        <v>Rt-T-005</v>
      </c>
      <c r="D119" s="327"/>
      <c r="E119" s="209"/>
    </row>
    <row r="120" spans="1:5" x14ac:dyDescent="0.2">
      <c r="A120" s="324"/>
      <c r="B120" s="325" t="str">
        <f>③物件概要!B69&amp;③物件概要!C69</f>
        <v>Rt-T-006EQUINIA池袋</v>
      </c>
      <c r="C120" s="325" t="str">
        <f>③物件概要!B69</f>
        <v>Rt-T-006</v>
      </c>
      <c r="D120" s="327"/>
      <c r="E120" s="209"/>
    </row>
    <row r="121" spans="1:5" x14ac:dyDescent="0.2">
      <c r="A121" s="324"/>
      <c r="B121" s="325" t="str">
        <f>③物件概要!B70&amp;③物件概要!C70</f>
        <v>Rt-T-007covirna machida</v>
      </c>
      <c r="C121" s="325" t="str">
        <f>③物件概要!B70</f>
        <v>Rt-T-007</v>
      </c>
      <c r="D121" s="327"/>
      <c r="E121" s="209"/>
    </row>
    <row r="122" spans="1:5" x14ac:dyDescent="0.2">
      <c r="A122" s="324"/>
      <c r="B122" s="325" t="str">
        <f>③物件概要!B71&amp;③物件概要!C71</f>
        <v>Rt-T-008ニトリ幕張店</v>
      </c>
      <c r="C122" s="325" t="str">
        <f>③物件概要!B71</f>
        <v>Rt-T-008</v>
      </c>
      <c r="D122" s="327"/>
      <c r="E122" s="209"/>
    </row>
    <row r="123" spans="1:5" x14ac:dyDescent="0.2">
      <c r="A123" s="324"/>
      <c r="B123" s="325" t="str">
        <f>③物件概要!B72&amp;③物件概要!C72</f>
        <v>Rt-T-009コナミスポーツクラブ府中</v>
      </c>
      <c r="C123" s="325" t="str">
        <f>③物件概要!B72</f>
        <v>Rt-T-009</v>
      </c>
      <c r="D123" s="327"/>
      <c r="E123" s="209"/>
    </row>
    <row r="124" spans="1:5" x14ac:dyDescent="0.2">
      <c r="A124" s="324"/>
      <c r="B124" s="325" t="str">
        <f>③物件概要!B73&amp;③物件概要!C73</f>
        <v>Rt-T-010FESTA SQUARE</v>
      </c>
      <c r="C124" s="325" t="str">
        <f>③物件概要!B73</f>
        <v>Rt-T-010</v>
      </c>
      <c r="D124" s="327"/>
      <c r="E124" s="209"/>
    </row>
    <row r="125" spans="1:5" x14ac:dyDescent="0.2">
      <c r="A125" s="324"/>
      <c r="B125" s="325" t="str">
        <f>③物件概要!B74&amp;③物件概要!C74</f>
        <v>Rt-T-011GEMS渋谷</v>
      </c>
      <c r="C125" s="325" t="str">
        <f>③物件概要!B74</f>
        <v>Rt-T-011</v>
      </c>
      <c r="D125" s="327"/>
      <c r="E125" s="209"/>
    </row>
    <row r="126" spans="1:5" x14ac:dyDescent="0.2">
      <c r="A126" s="324"/>
      <c r="B126" s="325" t="str">
        <f>③物件概要!B75&amp;③物件概要!C75</f>
        <v>Rt-T-012駿台あざみ野校</v>
      </c>
      <c r="C126" s="325" t="str">
        <f>③物件概要!B75</f>
        <v>Rt-T-012</v>
      </c>
      <c r="D126" s="327"/>
      <c r="E126" s="209"/>
    </row>
    <row r="127" spans="1:5" x14ac:dyDescent="0.2">
      <c r="A127" s="324"/>
      <c r="B127" s="325" t="str">
        <f>③物件概要!B76&amp;③物件概要!C76</f>
        <v>Rt-T-013EQUINIA青葉台</v>
      </c>
      <c r="C127" s="325" t="str">
        <f>③物件概要!B76</f>
        <v>Rt-T-013</v>
      </c>
      <c r="D127" s="327"/>
      <c r="E127" s="209"/>
    </row>
    <row r="128" spans="1:5" x14ac:dyDescent="0.2">
      <c r="A128" s="324"/>
      <c r="B128" s="325" t="str">
        <f>③物件概要!B77&amp;③物件概要!C77</f>
        <v>Rt-T-014メガロス神奈川店</v>
      </c>
      <c r="C128" s="325" t="str">
        <f>③物件概要!B77</f>
        <v>Rt-T-014</v>
      </c>
      <c r="D128" s="327"/>
      <c r="E128" s="209"/>
    </row>
    <row r="129" spans="1:5" x14ac:dyDescent="0.2">
      <c r="A129" s="324"/>
      <c r="B129" s="325" t="str">
        <f>③物件概要!B78&amp;③物件概要!C78</f>
        <v>Rt-T-015三菱自動車　目黒店</v>
      </c>
      <c r="C129" s="325" t="str">
        <f>③物件概要!B78</f>
        <v>Rt-T-015</v>
      </c>
      <c r="D129" s="327"/>
      <c r="E129" s="209"/>
    </row>
    <row r="130" spans="1:5" x14ac:dyDescent="0.2">
      <c r="A130" s="324"/>
      <c r="B130" s="325" t="str">
        <f>③物件概要!B79&amp;③物件概要!C79</f>
        <v>Rt-T-016三菱自動車　調布店</v>
      </c>
      <c r="C130" s="325" t="str">
        <f>③物件概要!B79</f>
        <v>Rt-T-016</v>
      </c>
      <c r="D130" s="327"/>
      <c r="E130" s="209"/>
    </row>
    <row r="131" spans="1:5" x14ac:dyDescent="0.2">
      <c r="A131" s="324"/>
      <c r="B131" s="325" t="str">
        <f>③物件概要!B80&amp;③物件概要!C80</f>
        <v>Rt-T-017三菱自動車　渋谷店</v>
      </c>
      <c r="C131" s="325" t="str">
        <f>③物件概要!B80</f>
        <v>Rt-T-017</v>
      </c>
      <c r="D131" s="327"/>
      <c r="E131" s="209"/>
    </row>
    <row r="132" spans="1:5" x14ac:dyDescent="0.2">
      <c r="A132" s="324"/>
      <c r="B132" s="325" t="str">
        <f>③物件概要!B81&amp;③物件概要!C81</f>
        <v>Rt-T-018三菱自動車　練馬店</v>
      </c>
      <c r="C132" s="325" t="str">
        <f>③物件概要!B81</f>
        <v>Rt-T-018</v>
      </c>
      <c r="D132" s="327"/>
      <c r="E132" s="209"/>
    </row>
    <row r="133" spans="1:5" x14ac:dyDescent="0.2">
      <c r="A133" s="324"/>
      <c r="B133" s="325" t="str">
        <f>③物件概要!B82&amp;③物件概要!C82</f>
        <v>Rt-T-019三菱自動車　川崎店</v>
      </c>
      <c r="C133" s="325" t="str">
        <f>③物件概要!B82</f>
        <v>Rt-T-019</v>
      </c>
      <c r="D133" s="327"/>
      <c r="E133" s="209"/>
    </row>
    <row r="134" spans="1:5" x14ac:dyDescent="0.2">
      <c r="A134" s="324"/>
      <c r="B134" s="325" t="str">
        <f>③物件概要!B83&amp;③物件概要!C83</f>
        <v>Rt-T-020三菱自動車　高井戸店</v>
      </c>
      <c r="C134" s="325" t="str">
        <f>③物件概要!B83</f>
        <v>Rt-T-020</v>
      </c>
      <c r="D134" s="327"/>
      <c r="E134" s="209"/>
    </row>
    <row r="135" spans="1:5" x14ac:dyDescent="0.2">
      <c r="A135" s="324"/>
      <c r="B135" s="325" t="str">
        <f>③物件概要!B84&amp;③物件概要!C84</f>
        <v>Rt-T-021三菱自動車　葛飾店</v>
      </c>
      <c r="C135" s="325" t="str">
        <f>③物件概要!B84</f>
        <v>Rt-T-021</v>
      </c>
      <c r="D135" s="327"/>
      <c r="E135" s="209"/>
    </row>
    <row r="136" spans="1:5" x14ac:dyDescent="0.2">
      <c r="A136" s="324"/>
      <c r="B136" s="325" t="str">
        <f>③物件概要!B85&amp;③物件概要!C85</f>
        <v>Rt-T-022三菱自動車　東久留米店</v>
      </c>
      <c r="C136" s="325" t="str">
        <f>③物件概要!B85</f>
        <v>Rt-T-022</v>
      </c>
      <c r="D136" s="327"/>
      <c r="E136" s="209"/>
    </row>
    <row r="137" spans="1:5" x14ac:dyDescent="0.2">
      <c r="A137" s="324"/>
      <c r="B137" s="325" t="str">
        <f>③物件概要!B86&amp;③物件概要!C86</f>
        <v>Rt-T-023三菱自動車　世田谷店</v>
      </c>
      <c r="C137" s="325" t="str">
        <f>③物件概要!B86</f>
        <v>Rt-T-023</v>
      </c>
      <c r="D137" s="327"/>
      <c r="E137" s="209"/>
    </row>
    <row r="138" spans="1:5" x14ac:dyDescent="0.2">
      <c r="A138" s="324"/>
      <c r="B138" s="325" t="str">
        <f>③物件概要!B87&amp;③物件概要!C87</f>
        <v>Rt-T-024三菱自動車　杉並店</v>
      </c>
      <c r="C138" s="325" t="str">
        <f>③物件概要!B87</f>
        <v>Rt-T-024</v>
      </c>
      <c r="D138" s="327"/>
      <c r="E138" s="209"/>
    </row>
    <row r="139" spans="1:5" x14ac:dyDescent="0.2">
      <c r="A139" s="324"/>
      <c r="B139" s="325" t="str">
        <f>③物件概要!B88&amp;③物件概要!C88</f>
        <v>Rt-T-025三菱自動車　関町店</v>
      </c>
      <c r="C139" s="325" t="str">
        <f>③物件概要!B88</f>
        <v>Rt-T-025</v>
      </c>
      <c r="D139" s="327"/>
      <c r="E139" s="209"/>
    </row>
    <row r="140" spans="1:5" x14ac:dyDescent="0.2">
      <c r="A140" s="324"/>
      <c r="B140" s="325" t="str">
        <f>③物件概要!B89&amp;③物件概要!C89</f>
        <v>Rt-T-026三菱自動車　東大和店</v>
      </c>
      <c r="C140" s="325" t="str">
        <f>③物件概要!B89</f>
        <v>Rt-T-026</v>
      </c>
      <c r="D140" s="327"/>
      <c r="E140" s="209"/>
    </row>
    <row r="141" spans="1:5" x14ac:dyDescent="0.2">
      <c r="A141" s="324"/>
      <c r="B141" s="325" t="str">
        <f>③物件概要!B90&amp;③物件概要!C90</f>
        <v>Rt-T-027三菱自動車　元住吉店</v>
      </c>
      <c r="C141" s="325" t="str">
        <f>③物件概要!B90</f>
        <v>Rt-T-027</v>
      </c>
      <c r="D141" s="327"/>
      <c r="E141" s="209"/>
    </row>
    <row r="142" spans="1:5" x14ac:dyDescent="0.2">
      <c r="A142" s="324"/>
      <c r="B142" s="325" t="str">
        <f>③物件概要!B91&amp;③物件概要!C91</f>
        <v>Rt-T-028三菱自動車　川越店</v>
      </c>
      <c r="C142" s="325" t="str">
        <f>③物件概要!B91</f>
        <v>Rt-T-028</v>
      </c>
      <c r="D142" s="327"/>
      <c r="E142" s="209"/>
    </row>
    <row r="143" spans="1:5" x14ac:dyDescent="0.2">
      <c r="A143" s="324"/>
      <c r="B143" s="325" t="str">
        <f>③物件概要!B92&amp;③物件概要!C92</f>
        <v>Rt-T-029三菱自動車　江戸川店</v>
      </c>
      <c r="C143" s="325" t="str">
        <f>③物件概要!B92</f>
        <v>Rt-T-029</v>
      </c>
      <c r="D143" s="327"/>
      <c r="E143" s="209"/>
    </row>
    <row r="144" spans="1:5" x14ac:dyDescent="0.2">
      <c r="A144" s="324"/>
      <c r="B144" s="325" t="str">
        <f>③物件概要!B93&amp;③物件概要!C93</f>
        <v>Rt-T-030三菱自動車　狭山店</v>
      </c>
      <c r="C144" s="325" t="str">
        <f>③物件概要!B93</f>
        <v>Rt-T-030</v>
      </c>
      <c r="D144" s="327"/>
      <c r="E144" s="209"/>
    </row>
    <row r="145" spans="1:5" x14ac:dyDescent="0.2">
      <c r="A145" s="324"/>
      <c r="B145" s="325" t="str">
        <f>③物件概要!B94&amp;③物件概要!C94</f>
        <v>Rt-T-031野村不動産吉祥寺ビル</v>
      </c>
      <c r="C145" s="325" t="str">
        <f>③物件概要!B94</f>
        <v>Rt-T-031</v>
      </c>
      <c r="D145" s="327"/>
      <c r="E145" s="209"/>
    </row>
    <row r="146" spans="1:5" x14ac:dyDescent="0.2">
      <c r="A146" s="324"/>
      <c r="B146" s="325" t="str">
        <f>③物件概要!B95&amp;③物件概要!C95</f>
        <v>Rt-T-032GEMS市ヶ谷</v>
      </c>
      <c r="C146" s="325" t="str">
        <f>③物件概要!B95</f>
        <v>Rt-T-032</v>
      </c>
      <c r="D146" s="327"/>
      <c r="E146" s="209"/>
    </row>
    <row r="147" spans="1:5" x14ac:dyDescent="0.2">
      <c r="A147" s="324"/>
      <c r="B147" s="325" t="str">
        <f>③物件概要!B96&amp;③物件概要!C96</f>
        <v>Rt-T-033相模原ショッピングセンター</v>
      </c>
      <c r="C147" s="325" t="str">
        <f>③物件概要!B96</f>
        <v>Rt-T-033</v>
      </c>
      <c r="D147" s="327"/>
      <c r="E147" s="209"/>
    </row>
    <row r="148" spans="1:5" x14ac:dyDescent="0.2">
      <c r="A148" s="324"/>
      <c r="B148" s="325" t="str">
        <f>③物件概要!B97&amp;③物件概要!C97</f>
        <v>Rt-T-034武蔵浦和ショッピングスクエア</v>
      </c>
      <c r="C148" s="325" t="str">
        <f>③物件概要!B97</f>
        <v>Rt-T-034</v>
      </c>
      <c r="D148" s="327"/>
      <c r="E148" s="209"/>
    </row>
    <row r="149" spans="1:5" x14ac:dyDescent="0.2">
      <c r="A149" s="324"/>
      <c r="B149" s="325" t="str">
        <f>③物件概要!B98&amp;③物件概要!C98</f>
        <v>Rt-T-035イトーヨーカドー東習志野店</v>
      </c>
      <c r="C149" s="325" t="str">
        <f>③物件概要!B98</f>
        <v>Rt-T-035</v>
      </c>
      <c r="D149" s="327"/>
      <c r="E149" s="209"/>
    </row>
    <row r="150" spans="1:5" x14ac:dyDescent="0.2">
      <c r="A150" s="324"/>
      <c r="B150" s="325" t="str">
        <f>③物件概要!B99&amp;③物件概要!C99</f>
        <v>Rt-S-001ユニバーサル・シティウォーク大阪</v>
      </c>
      <c r="C150" s="325" t="str">
        <f>③物件概要!B99</f>
        <v>Rt-S-001</v>
      </c>
      <c r="D150" s="327"/>
      <c r="E150" s="209"/>
    </row>
    <row r="151" spans="1:5" x14ac:dyDescent="0.2">
      <c r="A151" s="324"/>
      <c r="B151" s="325" t="str">
        <f>③物件概要!B100&amp;③物件概要!C100</f>
        <v>Rt-S-002イズミヤ千里丘店</v>
      </c>
      <c r="C151" s="325" t="str">
        <f>③物件概要!B100</f>
        <v>Rt-S-002</v>
      </c>
      <c r="D151" s="327"/>
      <c r="E151" s="209"/>
    </row>
    <row r="152" spans="1:5" x14ac:dyDescent="0.2">
      <c r="A152" s="324"/>
      <c r="B152" s="325" t="str">
        <f>③物件概要!B101&amp;③物件概要!C101</f>
        <v>Rt-S-003Merad 大和田</v>
      </c>
      <c r="C152" s="325" t="str">
        <f>③物件概要!B101</f>
        <v>Rt-S-003</v>
      </c>
      <c r="D152" s="327"/>
      <c r="E152" s="209"/>
    </row>
    <row r="153" spans="1:5" x14ac:dyDescent="0.2">
      <c r="A153" s="324"/>
      <c r="B153" s="325" t="str">
        <f>③物件概要!B102&amp;③物件概要!C102</f>
        <v>Rt-S-004イズミヤ八尾店</v>
      </c>
      <c r="C153" s="325" t="str">
        <f>③物件概要!B102</f>
        <v>Rt-S-004</v>
      </c>
      <c r="D153" s="327"/>
      <c r="E153" s="209"/>
    </row>
    <row r="154" spans="1:5" x14ac:dyDescent="0.2">
      <c r="A154" s="324"/>
      <c r="B154" s="325" t="str">
        <f>③物件概要!B103&amp;③物件概要!C103</f>
        <v>Rt-S-005イズミヤ小林店</v>
      </c>
      <c r="C154" s="325" t="str">
        <f>③物件概要!B103</f>
        <v>Rt-S-005</v>
      </c>
      <c r="D154" s="327"/>
      <c r="E154" s="209"/>
    </row>
    <row r="155" spans="1:5" x14ac:dyDescent="0.2">
      <c r="A155" s="324"/>
      <c r="B155" s="325" t="str">
        <f>③物件概要!B104&amp;③物件概要!C104</f>
        <v>Rt-S-006一番町stear</v>
      </c>
      <c r="C155" s="325" t="str">
        <f>③物件概要!B104</f>
        <v>Rt-S-006</v>
      </c>
      <c r="D155" s="327"/>
      <c r="E155" s="209"/>
    </row>
    <row r="156" spans="1:5" x14ac:dyDescent="0.2">
      <c r="A156" s="324"/>
      <c r="B156" s="325" t="str">
        <f>③物件概要!B105&amp;③物件概要!C105</f>
        <v>Rt-S-007EQUINIA青葉通り</v>
      </c>
      <c r="C156" s="325" t="str">
        <f>③物件概要!B105</f>
        <v>Rt-S-007</v>
      </c>
      <c r="D156" s="327"/>
      <c r="E156" s="209"/>
    </row>
    <row r="157" spans="1:5" x14ac:dyDescent="0.2">
      <c r="A157" s="324"/>
      <c r="B157" s="325" t="str">
        <f>③物件概要!B106&amp;③物件概要!C106</f>
        <v>Rt-S-008メルビル</v>
      </c>
      <c r="C157" s="325" t="str">
        <f>③物件概要!B106</f>
        <v>Rt-S-008</v>
      </c>
      <c r="D157" s="327"/>
      <c r="E157" s="209"/>
    </row>
    <row r="158" spans="1:5" x14ac:dyDescent="0.2">
      <c r="A158" s="324"/>
      <c r="B158" s="325" t="str">
        <f>③物件概要!B107&amp;③物件概要!C107</f>
        <v>Lg-T-001Landport浦安</v>
      </c>
      <c r="C158" s="325" t="str">
        <f>③物件概要!B107</f>
        <v>Lg-T-001</v>
      </c>
      <c r="D158" s="327"/>
      <c r="E158" s="209"/>
    </row>
    <row r="159" spans="1:5" x14ac:dyDescent="0.2">
      <c r="A159" s="324"/>
      <c r="B159" s="325" t="str">
        <f>③物件概要!B108&amp;③物件概要!C108</f>
        <v>Lg-T-002Landport板橋</v>
      </c>
      <c r="C159" s="325" t="str">
        <f>③物件概要!B108</f>
        <v>Lg-T-002</v>
      </c>
      <c r="D159" s="327"/>
      <c r="E159" s="209"/>
    </row>
    <row r="160" spans="1:5" x14ac:dyDescent="0.2">
      <c r="A160" s="324"/>
      <c r="B160" s="325" t="str">
        <f>③物件概要!B109&amp;③物件概要!C109</f>
        <v>Lg-T-003Landport川越</v>
      </c>
      <c r="C160" s="325" t="str">
        <f>③物件概要!B109</f>
        <v>Lg-T-003</v>
      </c>
      <c r="D160" s="327"/>
      <c r="E160" s="209"/>
    </row>
    <row r="161" spans="1:5" x14ac:dyDescent="0.2">
      <c r="A161" s="324"/>
      <c r="B161" s="325" t="str">
        <f>③物件概要!B110&amp;③物件概要!C110</f>
        <v>Lg-T-004Landport厚木</v>
      </c>
      <c r="C161" s="325" t="str">
        <f>③物件概要!B110</f>
        <v>Lg-T-004</v>
      </c>
      <c r="D161" s="327"/>
      <c r="E161" s="209"/>
    </row>
    <row r="162" spans="1:5" x14ac:dyDescent="0.2">
      <c r="A162" s="324"/>
      <c r="B162" s="325" t="str">
        <f>③物件概要!B111&amp;③物件概要!C111</f>
        <v>Lg-T-005相模原田名ロジスティクスセンター</v>
      </c>
      <c r="C162" s="325" t="str">
        <f>③物件概要!B111</f>
        <v>Lg-T-005</v>
      </c>
      <c r="D162" s="327"/>
      <c r="E162" s="209"/>
    </row>
    <row r="163" spans="1:5" x14ac:dyDescent="0.2">
      <c r="A163" s="324"/>
      <c r="B163" s="325" t="str">
        <f>③物件概要!B112&amp;③物件概要!C112</f>
        <v>Lg-T-006相模原大野台ロジスティクスセンター</v>
      </c>
      <c r="C163" s="325" t="str">
        <f>③物件概要!B112</f>
        <v>Lg-T-006</v>
      </c>
      <c r="D163" s="327"/>
      <c r="E163" s="209"/>
    </row>
    <row r="164" spans="1:5" x14ac:dyDescent="0.2">
      <c r="A164" s="324"/>
      <c r="B164" s="325" t="str">
        <f>③物件概要!B113&amp;③物件概要!C113</f>
        <v>Lg-T-007Landport八王子</v>
      </c>
      <c r="C164" s="325" t="str">
        <f>③物件概要!B113</f>
        <v>Lg-T-007</v>
      </c>
      <c r="D164" s="327"/>
      <c r="E164" s="209"/>
    </row>
    <row r="165" spans="1:5" x14ac:dyDescent="0.2">
      <c r="A165" s="324"/>
      <c r="B165" s="325" t="str">
        <f>③物件概要!B114&amp;③物件概要!C114</f>
        <v>Lg-T-008Landport春日部</v>
      </c>
      <c r="C165" s="325" t="str">
        <f>③物件概要!B114</f>
        <v>Lg-T-008</v>
      </c>
      <c r="D165" s="327"/>
      <c r="E165" s="209"/>
    </row>
    <row r="166" spans="1:5" x14ac:dyDescent="0.2">
      <c r="A166" s="324"/>
      <c r="B166" s="325" t="str">
        <f>③物件概要!B115&amp;③物件概要!C115</f>
        <v>Lg-T-009船橋ロジスティクスセンター</v>
      </c>
      <c r="C166" s="325" t="str">
        <f>③物件概要!B115</f>
        <v>Lg-T-009</v>
      </c>
      <c r="D166" s="327"/>
      <c r="E166" s="209"/>
    </row>
    <row r="167" spans="1:5" x14ac:dyDescent="0.2">
      <c r="A167" s="324"/>
      <c r="B167" s="325" t="str">
        <f>③物件概要!B116&amp;③物件概要!C116</f>
        <v>Lg-T-010厚木南ロジスティクスセンターB棟</v>
      </c>
      <c r="C167" s="325" t="str">
        <f>③物件概要!B116</f>
        <v>Lg-T-010</v>
      </c>
      <c r="D167" s="327"/>
      <c r="E167" s="209"/>
    </row>
    <row r="168" spans="1:5" x14ac:dyDescent="0.2">
      <c r="A168" s="324"/>
      <c r="B168" s="325" t="str">
        <f>③物件概要!B117&amp;③物件概要!C117</f>
        <v>Lg-T-011羽生ロジスティクスセンター</v>
      </c>
      <c r="C168" s="325" t="str">
        <f>③物件概要!B117</f>
        <v>Lg-T-011</v>
      </c>
      <c r="D168" s="327"/>
      <c r="E168" s="209"/>
    </row>
    <row r="169" spans="1:5" x14ac:dyDescent="0.2">
      <c r="A169" s="324"/>
      <c r="B169" s="325" t="str">
        <f>③物件概要!B118&amp;③物件概要!C118</f>
        <v>Lg-T-012川口ロジスティクスセンターB棟</v>
      </c>
      <c r="C169" s="325" t="str">
        <f>③物件概要!B118</f>
        <v>Lg-T-012</v>
      </c>
      <c r="D169" s="327"/>
      <c r="E169" s="209"/>
    </row>
    <row r="170" spans="1:5" x14ac:dyDescent="0.2">
      <c r="A170" s="324"/>
      <c r="B170" s="325" t="str">
        <f>③物件概要!B119&amp;③物件概要!C119</f>
        <v xml:space="preserve">Lg-T-013川口ロジスティクスセンターA棟 </v>
      </c>
      <c r="C170" s="325" t="str">
        <f>③物件概要!B119</f>
        <v>Lg-T-013</v>
      </c>
      <c r="D170" s="327"/>
      <c r="E170" s="209"/>
    </row>
    <row r="171" spans="1:5" x14ac:dyDescent="0.2">
      <c r="A171" s="324"/>
      <c r="B171" s="325" t="str">
        <f>③物件概要!B120&amp;③物件概要!C120</f>
        <v>Lg-T-014厚木南ロジスティクスセンターA棟</v>
      </c>
      <c r="C171" s="325" t="str">
        <f>③物件概要!B120</f>
        <v>Lg-T-014</v>
      </c>
      <c r="D171" s="327"/>
      <c r="E171" s="209"/>
    </row>
    <row r="172" spans="1:5" x14ac:dyDescent="0.2">
      <c r="A172" s="324"/>
      <c r="B172" s="325" t="str">
        <f>③物件概要!B121&amp;③物件概要!C121</f>
        <v>Lg-T-015川口領家ロジスティクスセンター</v>
      </c>
      <c r="C172" s="325" t="str">
        <f>③物件概要!B121</f>
        <v>Lg-T-015</v>
      </c>
      <c r="D172" s="327"/>
      <c r="E172" s="209"/>
    </row>
    <row r="173" spans="1:5" x14ac:dyDescent="0.2">
      <c r="A173" s="324"/>
      <c r="B173" s="325" t="str">
        <f>③物件概要!B122&amp;③物件概要!C122</f>
        <v>Lg-T-016Landport柏沼南Ⅱ</v>
      </c>
      <c r="C173" s="325" t="str">
        <f>③物件概要!B122</f>
        <v>Lg-T-016</v>
      </c>
      <c r="D173" s="327"/>
      <c r="E173" s="209"/>
    </row>
    <row r="174" spans="1:5" x14ac:dyDescent="0.2">
      <c r="A174" s="324"/>
      <c r="B174" s="325" t="str">
        <f>③物件概要!B123&amp;③物件概要!C123</f>
        <v>Lg-S-001太田新田ロジスティクスセンター</v>
      </c>
      <c r="C174" s="325" t="str">
        <f>③物件概要!B123</f>
        <v>Lg-S-001</v>
      </c>
      <c r="D174" s="327"/>
      <c r="E174" s="209"/>
    </row>
    <row r="175" spans="1:5" x14ac:dyDescent="0.2">
      <c r="A175" s="324"/>
      <c r="B175" s="325" t="str">
        <f>③物件概要!B124&amp;③物件概要!C124</f>
        <v>Lg-S-002太田東新町ロジスティクスセンター</v>
      </c>
      <c r="C175" s="325" t="str">
        <f>③物件概要!B124</f>
        <v>Lg-S-002</v>
      </c>
      <c r="D175" s="327"/>
      <c r="E175" s="209"/>
    </row>
    <row r="176" spans="1:5" x14ac:dyDescent="0.2">
      <c r="A176" s="324"/>
      <c r="B176" s="325" t="str">
        <f>③物件概要!B125&amp;③物件概要!C125</f>
        <v>Lg-S-003太田清原ロジスティクスセンター</v>
      </c>
      <c r="C176" s="325" t="str">
        <f>③物件概要!B125</f>
        <v>Lg-S-003</v>
      </c>
      <c r="D176" s="327"/>
      <c r="E176" s="209"/>
    </row>
    <row r="177" spans="1:5" x14ac:dyDescent="0.2">
      <c r="A177" s="324"/>
      <c r="B177" s="325" t="str">
        <f>③物件概要!B126&amp;③物件概要!C126</f>
        <v>Lg-S-004千代田町ロジスティクスセンター</v>
      </c>
      <c r="C177" s="325" t="str">
        <f>③物件概要!B126</f>
        <v>Lg-S-004</v>
      </c>
      <c r="D177" s="327"/>
      <c r="E177" s="209"/>
    </row>
    <row r="178" spans="1:5" x14ac:dyDescent="0.2">
      <c r="A178" s="324"/>
      <c r="B178" s="325" t="str">
        <f>③物件概要!B127&amp;③物件概要!C127</f>
        <v>Lg-S-005枚方樟葉ロジスティクスセンター</v>
      </c>
      <c r="C178" s="325" t="str">
        <f>③物件概要!B127</f>
        <v>Lg-S-005</v>
      </c>
      <c r="D178" s="327"/>
      <c r="E178" s="209"/>
    </row>
    <row r="179" spans="1:5" x14ac:dyDescent="0.2">
      <c r="A179" s="324"/>
      <c r="B179" s="325" t="str">
        <f>③物件概要!B128&amp;③物件概要!C128</f>
        <v>Rs-T-001プラウドフラット白金高輪</v>
      </c>
      <c r="C179" s="325" t="str">
        <f>③物件概要!B128</f>
        <v>Rs-T-001</v>
      </c>
      <c r="D179" s="327"/>
      <c r="E179" s="209"/>
    </row>
    <row r="180" spans="1:5" x14ac:dyDescent="0.2">
      <c r="A180" s="324"/>
      <c r="B180" s="325" t="str">
        <f>③物件概要!B129&amp;③物件概要!C129</f>
        <v>Rs-T-002プラウドフラット代々木上原</v>
      </c>
      <c r="C180" s="325" t="str">
        <f>③物件概要!B129</f>
        <v>Rs-T-002</v>
      </c>
      <c r="D180" s="327"/>
      <c r="E180" s="209"/>
    </row>
    <row r="181" spans="1:5" x14ac:dyDescent="0.2">
      <c r="A181" s="324"/>
      <c r="B181" s="325" t="str">
        <f>③物件概要!B130&amp;③物件概要!C130</f>
        <v>Rs-T-003プラウドフラット初台</v>
      </c>
      <c r="C181" s="325" t="str">
        <f>③物件概要!B130</f>
        <v>Rs-T-003</v>
      </c>
      <c r="D181" s="327"/>
      <c r="E181" s="209"/>
    </row>
    <row r="182" spans="1:5" x14ac:dyDescent="0.2">
      <c r="A182" s="324"/>
      <c r="B182" s="325" t="str">
        <f>③物件概要!B131&amp;③物件概要!C131</f>
        <v>Rs-T-004プラウドフラット渋谷桜丘</v>
      </c>
      <c r="C182" s="325" t="str">
        <f>③物件概要!B131</f>
        <v>Rs-T-004</v>
      </c>
      <c r="D182" s="327"/>
      <c r="E182" s="209"/>
    </row>
    <row r="183" spans="1:5" x14ac:dyDescent="0.2">
      <c r="A183" s="324"/>
      <c r="B183" s="325" t="str">
        <f>③物件概要!B132&amp;③物件概要!C132</f>
        <v>Rs-T-005プラウドフラット学芸大学</v>
      </c>
      <c r="C183" s="325" t="str">
        <f>③物件概要!B132</f>
        <v>Rs-T-005</v>
      </c>
      <c r="D183" s="327"/>
      <c r="E183" s="209"/>
    </row>
    <row r="184" spans="1:5" x14ac:dyDescent="0.2">
      <c r="A184" s="324"/>
      <c r="B184" s="325" t="str">
        <f>③物件概要!B133&amp;③物件概要!C133</f>
        <v>Rs-T-006プラウドフラット目黒行人坂</v>
      </c>
      <c r="C184" s="325" t="str">
        <f>③物件概要!B133</f>
        <v>Rs-T-006</v>
      </c>
      <c r="D184" s="327"/>
      <c r="E184" s="209"/>
    </row>
    <row r="185" spans="1:5" x14ac:dyDescent="0.2">
      <c r="A185" s="324"/>
      <c r="B185" s="325" t="str">
        <f>③物件概要!B134&amp;③物件概要!C134</f>
        <v>Rs-T-007プラウドフラット隅田リバーサイド</v>
      </c>
      <c r="C185" s="325" t="str">
        <f>③物件概要!B134</f>
        <v>Rs-T-007</v>
      </c>
      <c r="D185" s="327"/>
      <c r="E185" s="209"/>
    </row>
    <row r="186" spans="1:5" x14ac:dyDescent="0.2">
      <c r="A186" s="324"/>
      <c r="B186" s="325" t="str">
        <f>③物件概要!B135&amp;③物件概要!C135</f>
        <v>Rs-T-008プラウドフラット神楽坂</v>
      </c>
      <c r="C186" s="325" t="str">
        <f>③物件概要!B135</f>
        <v>Rs-T-008</v>
      </c>
      <c r="D186" s="327"/>
      <c r="E186" s="209"/>
    </row>
    <row r="187" spans="1:5" x14ac:dyDescent="0.2">
      <c r="A187" s="324"/>
      <c r="B187" s="325" t="str">
        <f>③物件概要!B136&amp;③物件概要!C136</f>
        <v>Rs-T-009プラウドフラット早稲田</v>
      </c>
      <c r="C187" s="325" t="str">
        <f>③物件概要!B136</f>
        <v>Rs-T-009</v>
      </c>
      <c r="D187" s="327"/>
      <c r="E187" s="209"/>
    </row>
    <row r="188" spans="1:5" x14ac:dyDescent="0.2">
      <c r="A188" s="324"/>
      <c r="B188" s="325" t="str">
        <f>③物件概要!B137&amp;③物件概要!C137</f>
        <v>Rs-T-010プラウドフラット新宿河田町</v>
      </c>
      <c r="C188" s="325" t="str">
        <f>③物件概要!B137</f>
        <v>Rs-T-010</v>
      </c>
      <c r="D188" s="327"/>
      <c r="E188" s="209"/>
    </row>
    <row r="189" spans="1:5" x14ac:dyDescent="0.2">
      <c r="A189" s="324"/>
      <c r="B189" s="325" t="str">
        <f>③物件概要!B138&amp;③物件概要!C138</f>
        <v>Rs-T-011プラウドフラット三軒茶屋</v>
      </c>
      <c r="C189" s="325" t="str">
        <f>③物件概要!B138</f>
        <v>Rs-T-011</v>
      </c>
      <c r="D189" s="327"/>
      <c r="E189" s="209"/>
    </row>
    <row r="190" spans="1:5" x14ac:dyDescent="0.2">
      <c r="A190" s="324"/>
      <c r="B190" s="325" t="str">
        <f>③物件概要!B139&amp;③物件概要!C139</f>
        <v>Rs-T-012プラウドフラット蒲田</v>
      </c>
      <c r="C190" s="325" t="str">
        <f>③物件概要!B139</f>
        <v>Rs-T-012</v>
      </c>
      <c r="D190" s="327"/>
      <c r="E190" s="209"/>
    </row>
    <row r="191" spans="1:5" x14ac:dyDescent="0.2">
      <c r="A191" s="324"/>
      <c r="B191" s="325" t="str">
        <f>③物件概要!B140&amp;③物件概要!C140</f>
        <v>Rs-T-013プラウドフラット蒲田Ⅱ</v>
      </c>
      <c r="C191" s="325" t="str">
        <f>③物件概要!B140</f>
        <v>Rs-T-013</v>
      </c>
      <c r="D191" s="327"/>
      <c r="E191" s="209"/>
    </row>
    <row r="192" spans="1:5" x14ac:dyDescent="0.2">
      <c r="A192" s="324"/>
      <c r="B192" s="325" t="str">
        <f>③物件概要!B141&amp;③物件概要!C141</f>
        <v>Rs-T-014プラウドフラット新大塚</v>
      </c>
      <c r="C192" s="325" t="str">
        <f>③物件概要!B141</f>
        <v>Rs-T-014</v>
      </c>
      <c r="D192" s="327"/>
      <c r="E192" s="209"/>
    </row>
    <row r="193" spans="1:5" x14ac:dyDescent="0.2">
      <c r="A193" s="324"/>
      <c r="B193" s="325" t="str">
        <f>③物件概要!B142&amp;③物件概要!C142</f>
        <v>Rs-T-015プラウドフラット清澄白河</v>
      </c>
      <c r="C193" s="325" t="str">
        <f>③物件概要!B142</f>
        <v>Rs-T-015</v>
      </c>
      <c r="D193" s="327"/>
      <c r="E193" s="209"/>
    </row>
    <row r="194" spans="1:5" x14ac:dyDescent="0.2">
      <c r="A194" s="324"/>
      <c r="B194" s="325" t="str">
        <f>③物件概要!B143&amp;③物件概要!C143</f>
        <v>Rs-T-016プラウドフラット門前仲町Ⅱ</v>
      </c>
      <c r="C194" s="325" t="str">
        <f>③物件概要!B143</f>
        <v>Rs-T-016</v>
      </c>
      <c r="D194" s="327"/>
      <c r="E194" s="209"/>
    </row>
    <row r="195" spans="1:5" x14ac:dyDescent="0.2">
      <c r="A195" s="324"/>
      <c r="B195" s="325" t="str">
        <f>③物件概要!B144&amp;③物件概要!C144</f>
        <v>Rs-T-017プラウドフラット門前仲町Ⅰ</v>
      </c>
      <c r="C195" s="325" t="str">
        <f>③物件概要!B144</f>
        <v>Rs-T-017</v>
      </c>
      <c r="D195" s="327"/>
      <c r="E195" s="209"/>
    </row>
    <row r="196" spans="1:5" x14ac:dyDescent="0.2">
      <c r="A196" s="324"/>
      <c r="B196" s="325" t="str">
        <f>③物件概要!B145&amp;③物件概要!C145</f>
        <v>Rs-T-018プラウドフラット富士見台</v>
      </c>
      <c r="C196" s="325" t="str">
        <f>③物件概要!B145</f>
        <v>Rs-T-018</v>
      </c>
      <c r="D196" s="327"/>
      <c r="E196" s="209"/>
    </row>
    <row r="197" spans="1:5" x14ac:dyDescent="0.2">
      <c r="A197" s="324"/>
      <c r="B197" s="325" t="str">
        <f>③物件概要!B146&amp;③物件概要!C146</f>
        <v>Rs-T-019プラウドフラット浅草駒形</v>
      </c>
      <c r="C197" s="325" t="str">
        <f>③物件概要!B146</f>
        <v>Rs-T-019</v>
      </c>
      <c r="D197" s="327"/>
      <c r="E197" s="209"/>
    </row>
    <row r="198" spans="1:5" x14ac:dyDescent="0.2">
      <c r="A198" s="324"/>
      <c r="B198" s="325" t="str">
        <f>③物件概要!B147&amp;③物件概要!C147</f>
        <v>Rs-T-020プラウドフラット横浜</v>
      </c>
      <c r="C198" s="325" t="str">
        <f>③物件概要!B147</f>
        <v>Rs-T-020</v>
      </c>
      <c r="D198" s="327"/>
      <c r="E198" s="209"/>
    </row>
    <row r="199" spans="1:5" x14ac:dyDescent="0.2">
      <c r="A199" s="324"/>
      <c r="B199" s="325" t="str">
        <f>③物件概要!B148&amp;③物件概要!C148</f>
        <v>Rs-T-021プラウドフラット上大岡</v>
      </c>
      <c r="C199" s="325" t="str">
        <f>③物件概要!B148</f>
        <v>Rs-T-021</v>
      </c>
      <c r="D199" s="327"/>
      <c r="E199" s="209"/>
    </row>
    <row r="200" spans="1:5" x14ac:dyDescent="0.2">
      <c r="A200" s="324"/>
      <c r="B200" s="325" t="str">
        <f>③物件概要!B149&amp;③物件概要!C149</f>
        <v>Rs-T-022プラウドフラット鶴見Ⅱ</v>
      </c>
      <c r="C200" s="325" t="str">
        <f>③物件概要!B149</f>
        <v>Rs-T-022</v>
      </c>
      <c r="D200" s="327"/>
      <c r="E200" s="209"/>
    </row>
    <row r="201" spans="1:5" x14ac:dyDescent="0.2">
      <c r="A201" s="324"/>
      <c r="B201" s="325" t="str">
        <f>③物件概要!B150&amp;③物件概要!C150</f>
        <v>Rs-T-023プライムアーバン麻布十番</v>
      </c>
      <c r="C201" s="325" t="str">
        <f>③物件概要!B150</f>
        <v>Rs-T-023</v>
      </c>
      <c r="D201" s="327"/>
      <c r="E201" s="209"/>
    </row>
    <row r="202" spans="1:5" x14ac:dyDescent="0.2">
      <c r="A202" s="324"/>
      <c r="B202" s="325" t="str">
        <f>③物件概要!B151&amp;③物件概要!C151</f>
        <v>Rs-T-024プライムアーバン赤坂</v>
      </c>
      <c r="C202" s="325" t="str">
        <f>③物件概要!B151</f>
        <v>Rs-T-024</v>
      </c>
      <c r="D202" s="327"/>
      <c r="E202" s="209"/>
    </row>
    <row r="203" spans="1:5" x14ac:dyDescent="0.2">
      <c r="A203" s="324"/>
      <c r="B203" s="325" t="str">
        <f>③物件概要!B152&amp;③物件概要!C152</f>
        <v>Rs-T-025プライムアーバン田町</v>
      </c>
      <c r="C203" s="325" t="str">
        <f>③物件概要!B152</f>
        <v>Rs-T-025</v>
      </c>
      <c r="D203" s="327"/>
      <c r="E203" s="209"/>
    </row>
    <row r="204" spans="1:5" x14ac:dyDescent="0.2">
      <c r="A204" s="324"/>
      <c r="B204" s="325" t="str">
        <f>③物件概要!B153&amp;③物件概要!C153</f>
        <v>Rs-T-026プライムアーバン芝浦LOFT</v>
      </c>
      <c r="C204" s="325" t="str">
        <f>③物件概要!B153</f>
        <v>Rs-T-026</v>
      </c>
      <c r="D204" s="327"/>
      <c r="E204" s="209"/>
    </row>
    <row r="205" spans="1:5" x14ac:dyDescent="0.2">
      <c r="A205" s="324"/>
      <c r="B205" s="325" t="str">
        <f>③物件概要!B154&amp;③物件概要!C154</f>
        <v>Rs-T-028プライムアーバン代々木</v>
      </c>
      <c r="C205" s="325" t="str">
        <f>③物件概要!B154</f>
        <v>Rs-T-028</v>
      </c>
      <c r="D205" s="327"/>
      <c r="E205" s="209"/>
    </row>
    <row r="206" spans="1:5" x14ac:dyDescent="0.2">
      <c r="A206" s="324"/>
      <c r="B206" s="325" t="str">
        <f>③物件概要!B155&amp;③物件概要!C155</f>
        <v>Rs-T-029プライムアーバン恵比寿Ⅱ</v>
      </c>
      <c r="C206" s="325" t="str">
        <f>③物件概要!B155</f>
        <v>Rs-T-029</v>
      </c>
      <c r="D206" s="327"/>
      <c r="E206" s="209"/>
    </row>
    <row r="207" spans="1:5" x14ac:dyDescent="0.2">
      <c r="A207" s="324"/>
      <c r="B207" s="325" t="str">
        <f>③物件概要!B156&amp;③物件概要!C156</f>
        <v>Rs-T-030プライムアーバン番町</v>
      </c>
      <c r="C207" s="325" t="str">
        <f>③物件概要!B156</f>
        <v>Rs-T-030</v>
      </c>
      <c r="D207" s="327"/>
      <c r="E207" s="209"/>
    </row>
    <row r="208" spans="1:5" x14ac:dyDescent="0.2">
      <c r="A208" s="324"/>
      <c r="B208" s="325" t="str">
        <f>③物件概要!B157&amp;③物件概要!C157</f>
        <v>Rs-T-031プライムアーバン千代田富士見</v>
      </c>
      <c r="C208" s="325" t="str">
        <f>③物件概要!B157</f>
        <v>Rs-T-031</v>
      </c>
      <c r="D208" s="327"/>
      <c r="E208" s="209"/>
    </row>
    <row r="209" spans="1:5" x14ac:dyDescent="0.2">
      <c r="A209" s="324"/>
      <c r="B209" s="325" t="str">
        <f>③物件概要!B158&amp;③物件概要!C158</f>
        <v>Rs-T-032プライムアーバン飯田橋</v>
      </c>
      <c r="C209" s="325" t="str">
        <f>③物件概要!B158</f>
        <v>Rs-T-032</v>
      </c>
      <c r="D209" s="327"/>
      <c r="E209" s="209"/>
    </row>
    <row r="210" spans="1:5" x14ac:dyDescent="0.2">
      <c r="A210" s="324"/>
      <c r="B210" s="325" t="str">
        <f>③物件概要!B159&amp;③物件概要!C159</f>
        <v>Rs-T-033プライムアーバン恵比寿</v>
      </c>
      <c r="C210" s="325" t="str">
        <f>③物件概要!B159</f>
        <v>Rs-T-033</v>
      </c>
      <c r="D210" s="327"/>
      <c r="E210" s="209"/>
    </row>
    <row r="211" spans="1:5" x14ac:dyDescent="0.2">
      <c r="A211" s="324"/>
      <c r="B211" s="325" t="str">
        <f>③物件概要!B160&amp;③物件概要!C160</f>
        <v>Rs-T-034プライムアーバン中目黒</v>
      </c>
      <c r="C211" s="325" t="str">
        <f>③物件概要!B160</f>
        <v>Rs-T-034</v>
      </c>
      <c r="D211" s="327"/>
      <c r="E211" s="209"/>
    </row>
    <row r="212" spans="1:5" x14ac:dyDescent="0.2">
      <c r="A212" s="324"/>
      <c r="B212" s="325" t="str">
        <f>③物件概要!B161&amp;③物件概要!C161</f>
        <v>Rs-T-035プライムアーバン学芸大学</v>
      </c>
      <c r="C212" s="325" t="str">
        <f>③物件概要!B161</f>
        <v>Rs-T-035</v>
      </c>
      <c r="D212" s="327"/>
      <c r="E212" s="209"/>
    </row>
    <row r="213" spans="1:5" x14ac:dyDescent="0.2">
      <c r="A213" s="324"/>
      <c r="B213" s="325" t="str">
        <f>③物件概要!B162&amp;③物件概要!C162</f>
        <v>Rs-T-036プライムアーバン洗足</v>
      </c>
      <c r="C213" s="325" t="str">
        <f>③物件概要!B162</f>
        <v>Rs-T-036</v>
      </c>
      <c r="D213" s="327"/>
      <c r="E213" s="209"/>
    </row>
    <row r="214" spans="1:5" x14ac:dyDescent="0.2">
      <c r="A214" s="324"/>
      <c r="B214" s="325" t="str">
        <f>③物件概要!B163&amp;③物件概要!C163</f>
        <v>Rs-T-037プライムアーバン目黒リバーサイド</v>
      </c>
      <c r="C214" s="325" t="str">
        <f>③物件概要!B163</f>
        <v>Rs-T-037</v>
      </c>
      <c r="D214" s="327"/>
      <c r="E214" s="209"/>
    </row>
    <row r="215" spans="1:5" x14ac:dyDescent="0.2">
      <c r="A215" s="324"/>
      <c r="B215" s="325" t="str">
        <f>③物件概要!B164&amp;③物件概要!C164</f>
        <v>Rs-T-038プライムアーバン目黒大橋ヒルズ</v>
      </c>
      <c r="C215" s="325" t="str">
        <f>③物件概要!B164</f>
        <v>Rs-T-038</v>
      </c>
      <c r="D215" s="327"/>
      <c r="E215" s="209"/>
    </row>
    <row r="216" spans="1:5" x14ac:dyDescent="0.2">
      <c r="A216" s="324"/>
      <c r="B216" s="325" t="str">
        <f>③物件概要!B165&amp;③物件概要!C165</f>
        <v>Rs-T-039プライムアーバン目黒青葉台</v>
      </c>
      <c r="C216" s="325" t="str">
        <f>③物件概要!B165</f>
        <v>Rs-T-039</v>
      </c>
      <c r="D216" s="327"/>
      <c r="E216" s="209"/>
    </row>
    <row r="217" spans="1:5" x14ac:dyDescent="0.2">
      <c r="A217" s="324"/>
      <c r="B217" s="325" t="str">
        <f>③物件概要!B166&amp;③物件概要!C166</f>
        <v>Rs-T-040プライムアーバン学芸大学Ⅱ</v>
      </c>
      <c r="C217" s="325" t="str">
        <f>③物件概要!B166</f>
        <v>Rs-T-040</v>
      </c>
      <c r="D217" s="327"/>
      <c r="E217" s="209"/>
    </row>
    <row r="218" spans="1:5" x14ac:dyDescent="0.2">
      <c r="A218" s="324"/>
      <c r="B218" s="325" t="str">
        <f>③物件概要!B167&amp;③物件概要!C167</f>
        <v>Rs-T-041プライムアーバン中目黒Ⅱ</v>
      </c>
      <c r="C218" s="325" t="str">
        <f>③物件概要!B167</f>
        <v>Rs-T-041</v>
      </c>
      <c r="D218" s="327"/>
      <c r="E218" s="209"/>
    </row>
    <row r="219" spans="1:5" x14ac:dyDescent="0.2">
      <c r="A219" s="324"/>
      <c r="B219" s="325" t="str">
        <f>③物件概要!B168&amp;③物件概要!C168</f>
        <v>Rs-T-042プライムアーバン勝どき</v>
      </c>
      <c r="C219" s="325" t="str">
        <f>③物件概要!B168</f>
        <v>Rs-T-042</v>
      </c>
      <c r="D219" s="327"/>
      <c r="E219" s="209"/>
    </row>
    <row r="220" spans="1:5" x14ac:dyDescent="0.2">
      <c r="A220" s="324"/>
      <c r="B220" s="325" t="str">
        <f>③物件概要!B169&amp;③物件概要!C169</f>
        <v>Rs-T-043プライムアーバン新川</v>
      </c>
      <c r="C220" s="325" t="str">
        <f>③物件概要!B169</f>
        <v>Rs-T-043</v>
      </c>
      <c r="D220" s="327"/>
      <c r="E220" s="209"/>
    </row>
    <row r="221" spans="1:5" x14ac:dyDescent="0.2">
      <c r="A221" s="324"/>
      <c r="B221" s="325" t="str">
        <f>③物件概要!B170&amp;③物件概要!C170</f>
        <v>Rs-T-044プライムアーバン日本橋横山町</v>
      </c>
      <c r="C221" s="325" t="str">
        <f>③物件概要!B170</f>
        <v>Rs-T-044</v>
      </c>
      <c r="D221" s="327"/>
      <c r="E221" s="209"/>
    </row>
    <row r="222" spans="1:5" x14ac:dyDescent="0.2">
      <c r="A222" s="324"/>
      <c r="B222" s="325" t="str">
        <f>③物件概要!B171&amp;③物件概要!C171</f>
        <v>Rs-T-045プライムアーバン日本橋浜町</v>
      </c>
      <c r="C222" s="325" t="str">
        <f>③物件概要!B171</f>
        <v>Rs-T-045</v>
      </c>
      <c r="D222" s="327"/>
      <c r="E222" s="209"/>
    </row>
    <row r="223" spans="1:5" x14ac:dyDescent="0.2">
      <c r="A223" s="324"/>
      <c r="B223" s="325" t="str">
        <f>③物件概要!B172&amp;③物件概要!C172</f>
        <v>Rs-T-046プライムアーバン本郷壱岐坂</v>
      </c>
      <c r="C223" s="325" t="str">
        <f>③物件概要!B172</f>
        <v>Rs-T-046</v>
      </c>
      <c r="D223" s="327"/>
      <c r="E223" s="209"/>
    </row>
    <row r="224" spans="1:5" x14ac:dyDescent="0.2">
      <c r="A224" s="324"/>
      <c r="B224" s="325" t="str">
        <f>③物件概要!B173&amp;③物件概要!C173</f>
        <v>Rs-T-047プライムアーバン白山</v>
      </c>
      <c r="C224" s="325" t="str">
        <f>③物件概要!B173</f>
        <v>Rs-T-047</v>
      </c>
      <c r="D224" s="327"/>
      <c r="E224" s="209"/>
    </row>
    <row r="225" spans="1:5" x14ac:dyDescent="0.2">
      <c r="A225" s="324"/>
      <c r="B225" s="325" t="str">
        <f>③物件概要!B174&amp;③物件概要!C174</f>
        <v>Rs-T-048プライムアーバン四谷外苑東</v>
      </c>
      <c r="C225" s="325" t="str">
        <f>③物件概要!B174</f>
        <v>Rs-T-048</v>
      </c>
      <c r="D225" s="327"/>
      <c r="E225" s="209"/>
    </row>
    <row r="226" spans="1:5" x14ac:dyDescent="0.2">
      <c r="A226" s="324"/>
      <c r="B226" s="325" t="str">
        <f>③物件概要!B175&amp;③物件概要!C175</f>
        <v>Rs-T-050プライムアーバン西新宿Ⅰ</v>
      </c>
      <c r="C226" s="325" t="str">
        <f>③物件概要!B175</f>
        <v>Rs-T-050</v>
      </c>
      <c r="D226" s="327"/>
      <c r="E226" s="209"/>
    </row>
    <row r="227" spans="1:5" x14ac:dyDescent="0.2">
      <c r="A227" s="324"/>
      <c r="B227" s="325" t="str">
        <f>③物件概要!B176&amp;③物件概要!C176</f>
        <v>Rs-T-051プライムアーバン西新宿Ⅱ</v>
      </c>
      <c r="C227" s="325" t="str">
        <f>③物件概要!B176</f>
        <v>Rs-T-051</v>
      </c>
      <c r="D227" s="327"/>
      <c r="E227" s="209"/>
    </row>
    <row r="228" spans="1:5" x14ac:dyDescent="0.2">
      <c r="A228" s="324"/>
      <c r="B228" s="325" t="str">
        <f>③物件概要!B177&amp;③物件概要!C177</f>
        <v>Rs-T-052プライムアーバン新宿内藤町</v>
      </c>
      <c r="C228" s="325" t="str">
        <f>③物件概要!B177</f>
        <v>Rs-T-052</v>
      </c>
      <c r="D228" s="327"/>
      <c r="E228" s="209"/>
    </row>
    <row r="229" spans="1:5" x14ac:dyDescent="0.2">
      <c r="A229" s="324"/>
      <c r="B229" s="325" t="str">
        <f>③物件概要!B178&amp;③物件概要!C178</f>
        <v>Rs-T-053プライムアーバン西早稲田</v>
      </c>
      <c r="C229" s="325" t="str">
        <f>③物件概要!B178</f>
        <v>Rs-T-053</v>
      </c>
      <c r="D229" s="327"/>
      <c r="E229" s="209"/>
    </row>
    <row r="230" spans="1:5" x14ac:dyDescent="0.2">
      <c r="A230" s="324"/>
      <c r="B230" s="325" t="str">
        <f>③物件概要!B179&amp;③物件概要!C179</f>
        <v>Rs-T-054プライムアーバン新宿落合</v>
      </c>
      <c r="C230" s="325" t="str">
        <f>③物件概要!B179</f>
        <v>Rs-T-054</v>
      </c>
      <c r="D230" s="327"/>
      <c r="E230" s="209"/>
    </row>
    <row r="231" spans="1:5" x14ac:dyDescent="0.2">
      <c r="A231" s="324"/>
      <c r="B231" s="325" t="str">
        <f>③物件概要!B180&amp;③物件概要!C180</f>
        <v>Rs-T-055プライムアーバン目白</v>
      </c>
      <c r="C231" s="325" t="str">
        <f>③物件概要!B180</f>
        <v>Rs-T-055</v>
      </c>
      <c r="D231" s="327"/>
      <c r="E231" s="209"/>
    </row>
    <row r="232" spans="1:5" x14ac:dyDescent="0.2">
      <c r="A232" s="324"/>
      <c r="B232" s="325" t="str">
        <f>③物件概要!B181&amp;③物件概要!C181</f>
        <v>Rs-T-056プライムアーバン神楽坂</v>
      </c>
      <c r="C232" s="325" t="str">
        <f>③物件概要!B181</f>
        <v>Rs-T-056</v>
      </c>
      <c r="D232" s="327"/>
      <c r="E232" s="209"/>
    </row>
    <row r="233" spans="1:5" x14ac:dyDescent="0.2">
      <c r="A233" s="324"/>
      <c r="B233" s="325" t="str">
        <f>③物件概要!B182&amp;③物件概要!C182</f>
        <v>Rs-T-057プライムアーバン三軒茶屋Ⅲ</v>
      </c>
      <c r="C233" s="325" t="str">
        <f>③物件概要!B182</f>
        <v>Rs-T-057</v>
      </c>
      <c r="D233" s="327"/>
      <c r="E233" s="209"/>
    </row>
    <row r="234" spans="1:5" x14ac:dyDescent="0.2">
      <c r="A234" s="324"/>
      <c r="B234" s="325" t="str">
        <f>③物件概要!B183&amp;③物件概要!C183</f>
        <v>Rs-T-058プライムアーバン千歳烏山</v>
      </c>
      <c r="C234" s="325" t="str">
        <f>③物件概要!B183</f>
        <v>Rs-T-058</v>
      </c>
      <c r="D234" s="327"/>
      <c r="E234" s="209"/>
    </row>
    <row r="235" spans="1:5" x14ac:dyDescent="0.2">
      <c r="A235" s="324"/>
      <c r="B235" s="325" t="str">
        <f>③物件概要!B184&amp;③物件概要!C184</f>
        <v>Rs-T-060プライムアーバン三軒茶屋</v>
      </c>
      <c r="C235" s="325" t="str">
        <f>③物件概要!B184</f>
        <v>Rs-T-060</v>
      </c>
      <c r="D235" s="327"/>
      <c r="E235" s="209"/>
    </row>
    <row r="236" spans="1:5" x14ac:dyDescent="0.2">
      <c r="A236" s="324"/>
      <c r="B236" s="325" t="str">
        <f>③物件概要!B185&amp;③物件概要!C185</f>
        <v>Rs-T-061プライムアーバン南烏山</v>
      </c>
      <c r="C236" s="325" t="str">
        <f>③物件概要!B185</f>
        <v>Rs-T-061</v>
      </c>
      <c r="D236" s="327"/>
      <c r="E236" s="209"/>
    </row>
    <row r="237" spans="1:5" x14ac:dyDescent="0.2">
      <c r="A237" s="324"/>
      <c r="B237" s="325" t="str">
        <f>③物件概要!B186&amp;③物件概要!C186</f>
        <v>Rs-T-062プライムアーバン烏山ガレリア</v>
      </c>
      <c r="C237" s="325" t="str">
        <f>③物件概要!B186</f>
        <v>Rs-T-062</v>
      </c>
      <c r="D237" s="327"/>
      <c r="E237" s="209"/>
    </row>
    <row r="238" spans="1:5" x14ac:dyDescent="0.2">
      <c r="A238" s="324"/>
      <c r="B238" s="325" t="str">
        <f>③物件概要!B187&amp;③物件概要!C187</f>
        <v>Rs-T-063プライムアーバン烏山コート</v>
      </c>
      <c r="C238" s="325" t="str">
        <f>③物件概要!B187</f>
        <v>Rs-T-063</v>
      </c>
      <c r="D238" s="327"/>
      <c r="E238" s="209"/>
    </row>
    <row r="239" spans="1:5" x14ac:dyDescent="0.2">
      <c r="A239" s="324"/>
      <c r="B239" s="325" t="str">
        <f>③物件概要!B188&amp;③物件概要!C188</f>
        <v>Rs-T-065プライムアーバン千歳船橋</v>
      </c>
      <c r="C239" s="325" t="str">
        <f>③物件概要!B188</f>
        <v>Rs-T-065</v>
      </c>
      <c r="D239" s="327"/>
      <c r="E239" s="209"/>
    </row>
    <row r="240" spans="1:5" x14ac:dyDescent="0.2">
      <c r="A240" s="324"/>
      <c r="B240" s="325" t="str">
        <f>③物件概要!B189&amp;③物件概要!C189</f>
        <v>Rs-T-066プライムアーバン用賀</v>
      </c>
      <c r="C240" s="325" t="str">
        <f>③物件概要!B189</f>
        <v>Rs-T-066</v>
      </c>
      <c r="D240" s="327"/>
      <c r="E240" s="209"/>
    </row>
    <row r="241" spans="1:5" x14ac:dyDescent="0.2">
      <c r="A241" s="324"/>
      <c r="B241" s="325" t="str">
        <f>③物件概要!B190&amp;③物件概要!C190</f>
        <v>Rs-T-067プライムアーバン品川西</v>
      </c>
      <c r="C241" s="325" t="str">
        <f>③物件概要!B190</f>
        <v>Rs-T-067</v>
      </c>
      <c r="D241" s="327"/>
      <c r="E241" s="209"/>
    </row>
    <row r="242" spans="1:5" x14ac:dyDescent="0.2">
      <c r="A242" s="324"/>
      <c r="B242" s="325" t="str">
        <f>③物件概要!B191&amp;③物件概要!C191</f>
        <v>Rs-T-068プライムアーバン大崎</v>
      </c>
      <c r="C242" s="325" t="str">
        <f>③物件概要!B191</f>
        <v>Rs-T-068</v>
      </c>
      <c r="D242" s="327"/>
      <c r="E242" s="209"/>
    </row>
    <row r="243" spans="1:5" x14ac:dyDescent="0.2">
      <c r="A243" s="324"/>
      <c r="B243" s="325" t="str">
        <f>③物件概要!B192&amp;③物件概要!C192</f>
        <v>Rs-T-069プライムアーバン大井町Ⅱ</v>
      </c>
      <c r="C243" s="325" t="str">
        <f>③物件概要!B192</f>
        <v>Rs-T-069</v>
      </c>
      <c r="D243" s="327"/>
      <c r="E243" s="209"/>
    </row>
    <row r="244" spans="1:5" x14ac:dyDescent="0.2">
      <c r="A244" s="324"/>
      <c r="B244" s="325" t="str">
        <f>③物件概要!B193&amp;③物件概要!C193</f>
        <v>Rs-T-070プライムアーバン雪谷</v>
      </c>
      <c r="C244" s="325" t="str">
        <f>③物件概要!B193</f>
        <v>Rs-T-070</v>
      </c>
      <c r="D244" s="327"/>
      <c r="E244" s="209"/>
    </row>
    <row r="245" spans="1:5" x14ac:dyDescent="0.2">
      <c r="A245" s="324"/>
      <c r="B245" s="325" t="str">
        <f>③物件概要!B194&amp;③物件概要!C194</f>
        <v>Rs-T-071プライムアーバン大森</v>
      </c>
      <c r="C245" s="325" t="str">
        <f>③物件概要!B194</f>
        <v>Rs-T-071</v>
      </c>
      <c r="D245" s="327"/>
      <c r="E245" s="209"/>
    </row>
    <row r="246" spans="1:5" x14ac:dyDescent="0.2">
      <c r="A246" s="324"/>
      <c r="B246" s="325" t="str">
        <f>③物件概要!B195&amp;③物件概要!C195</f>
        <v>Rs-T-072プライムアーバン田園調布南</v>
      </c>
      <c r="C246" s="325" t="str">
        <f>③物件概要!B195</f>
        <v>Rs-T-072</v>
      </c>
      <c r="D246" s="327"/>
      <c r="E246" s="209"/>
    </row>
    <row r="247" spans="1:5" x14ac:dyDescent="0.2">
      <c r="A247" s="324"/>
      <c r="B247" s="325" t="str">
        <f>③物件概要!B196&amp;③物件概要!C196</f>
        <v>Rs-T-073プライムアーバン長原上池台</v>
      </c>
      <c r="C247" s="325" t="str">
        <f>③物件概要!B196</f>
        <v>Rs-T-073</v>
      </c>
      <c r="D247" s="327"/>
      <c r="E247" s="209"/>
    </row>
    <row r="248" spans="1:5" x14ac:dyDescent="0.2">
      <c r="A248" s="324"/>
      <c r="B248" s="325" t="str">
        <f>③物件概要!B197&amp;③物件概要!C197</f>
        <v>Rs-T-075プライムアーバン中野上高田</v>
      </c>
      <c r="C248" s="325" t="str">
        <f>③物件概要!B197</f>
        <v>Rs-T-075</v>
      </c>
      <c r="D248" s="327"/>
      <c r="E248" s="209"/>
    </row>
    <row r="249" spans="1:5" x14ac:dyDescent="0.2">
      <c r="A249" s="324"/>
      <c r="B249" s="325" t="str">
        <f>③物件概要!B198&amp;③物件概要!C198</f>
        <v>Rs-T-076プライムアーバン高井戸</v>
      </c>
      <c r="C249" s="325" t="str">
        <f>③物件概要!B198</f>
        <v>Rs-T-076</v>
      </c>
      <c r="D249" s="327"/>
      <c r="E249" s="209"/>
    </row>
    <row r="250" spans="1:5" x14ac:dyDescent="0.2">
      <c r="A250" s="324"/>
      <c r="B250" s="325" t="str">
        <f>③物件概要!B199&amp;③物件概要!C199</f>
        <v>Rs-T-077プライムアーバン西荻窪</v>
      </c>
      <c r="C250" s="325" t="str">
        <f>③物件概要!B199</f>
        <v>Rs-T-077</v>
      </c>
      <c r="D250" s="327"/>
      <c r="E250" s="209"/>
    </row>
    <row r="251" spans="1:5" x14ac:dyDescent="0.2">
      <c r="A251" s="324"/>
      <c r="B251" s="325" t="str">
        <f>③物件概要!B200&amp;③物件概要!C200</f>
        <v>Rs-T-078プライムアーバン西荻窪Ⅱ</v>
      </c>
      <c r="C251" s="325" t="str">
        <f>③物件概要!B200</f>
        <v>Rs-T-078</v>
      </c>
      <c r="D251" s="327"/>
      <c r="E251" s="209"/>
    </row>
    <row r="252" spans="1:5" x14ac:dyDescent="0.2">
      <c r="A252" s="324"/>
      <c r="B252" s="325" t="str">
        <f>③物件概要!B201&amp;③物件概要!C201</f>
        <v>Rs-T-079プライムアーバン大塚</v>
      </c>
      <c r="C252" s="325" t="str">
        <f>③物件概要!B201</f>
        <v>Rs-T-079</v>
      </c>
      <c r="D252" s="327"/>
      <c r="E252" s="209"/>
    </row>
    <row r="253" spans="1:5" x14ac:dyDescent="0.2">
      <c r="A253" s="324"/>
      <c r="B253" s="325" t="str">
        <f>③物件概要!B202&amp;③物件概要!C202</f>
        <v>Rs-T-080プライムアーバン駒込</v>
      </c>
      <c r="C253" s="325" t="str">
        <f>③物件概要!B202</f>
        <v>Rs-T-080</v>
      </c>
      <c r="D253" s="327"/>
      <c r="E253" s="209"/>
    </row>
    <row r="254" spans="1:5" x14ac:dyDescent="0.2">
      <c r="A254" s="324"/>
      <c r="B254" s="325" t="str">
        <f>③物件概要!B203&amp;③物件概要!C203</f>
        <v>Rs-T-081プライムアーバン池袋</v>
      </c>
      <c r="C254" s="325" t="str">
        <f>③物件概要!B203</f>
        <v>Rs-T-081</v>
      </c>
      <c r="D254" s="327"/>
      <c r="E254" s="209"/>
    </row>
    <row r="255" spans="1:5" x14ac:dyDescent="0.2">
      <c r="A255" s="324"/>
      <c r="B255" s="325" t="str">
        <f>③物件概要!B204&amp;③物件概要!C204</f>
        <v>Rs-T-082プライムアーバン門前仲町</v>
      </c>
      <c r="C255" s="325" t="str">
        <f>③物件概要!B204</f>
        <v>Rs-T-082</v>
      </c>
      <c r="D255" s="327"/>
      <c r="E255" s="209"/>
    </row>
    <row r="256" spans="1:5" x14ac:dyDescent="0.2">
      <c r="A256" s="324"/>
      <c r="B256" s="325" t="str">
        <f>③物件概要!B205&amp;③物件概要!C205</f>
        <v>Rs-T-083プライムアーバン亀戸</v>
      </c>
      <c r="C256" s="325" t="str">
        <f>③物件概要!B205</f>
        <v>Rs-T-083</v>
      </c>
      <c r="D256" s="327"/>
      <c r="E256" s="209"/>
    </row>
    <row r="257" spans="1:5" x14ac:dyDescent="0.2">
      <c r="A257" s="324"/>
      <c r="B257" s="325" t="str">
        <f>③物件概要!B206&amp;③物件概要!C206</f>
        <v>Rs-T-084プライムアーバン住吉</v>
      </c>
      <c r="C257" s="325" t="str">
        <f>③物件概要!B206</f>
        <v>Rs-T-084</v>
      </c>
      <c r="D257" s="327"/>
      <c r="E257" s="209"/>
    </row>
    <row r="258" spans="1:5" x14ac:dyDescent="0.2">
      <c r="A258" s="324"/>
      <c r="B258" s="325" t="str">
        <f>③物件概要!B207&amp;③物件概要!C207</f>
        <v>Rs-T-085プライムアーバン向島</v>
      </c>
      <c r="C258" s="325" t="str">
        <f>③物件概要!B207</f>
        <v>Rs-T-085</v>
      </c>
      <c r="D258" s="327"/>
      <c r="E258" s="209"/>
    </row>
    <row r="259" spans="1:5" x14ac:dyDescent="0.2">
      <c r="A259" s="324"/>
      <c r="B259" s="325" t="str">
        <f>③物件概要!B208&amp;③物件概要!C208</f>
        <v>Rs-T-086プライムアーバン錦糸公園</v>
      </c>
      <c r="C259" s="325" t="str">
        <f>③物件概要!B208</f>
        <v>Rs-T-086</v>
      </c>
      <c r="D259" s="327"/>
      <c r="E259" s="209"/>
    </row>
    <row r="260" spans="1:5" x14ac:dyDescent="0.2">
      <c r="A260" s="324"/>
      <c r="B260" s="325" t="str">
        <f>③物件概要!B209&amp;③物件概要!C209</f>
        <v>Rs-T-087プライムアーバン錦糸町</v>
      </c>
      <c r="C260" s="325" t="str">
        <f>③物件概要!B209</f>
        <v>Rs-T-087</v>
      </c>
      <c r="D260" s="327"/>
      <c r="E260" s="209"/>
    </row>
    <row r="261" spans="1:5" x14ac:dyDescent="0.2">
      <c r="A261" s="324"/>
      <c r="B261" s="325" t="str">
        <f>③物件概要!B210&amp;③物件概要!C210</f>
        <v>Rs-T-088プライムアーバン平井</v>
      </c>
      <c r="C261" s="325" t="str">
        <f>③物件概要!B210</f>
        <v>Rs-T-088</v>
      </c>
      <c r="D261" s="327"/>
      <c r="E261" s="209"/>
    </row>
    <row r="262" spans="1:5" x14ac:dyDescent="0.2">
      <c r="A262" s="324"/>
      <c r="B262" s="325" t="str">
        <f>③物件概要!B211&amp;③物件概要!C211</f>
        <v>Rs-T-089プライムアーバン葛西</v>
      </c>
      <c r="C262" s="325" t="str">
        <f>③物件概要!B211</f>
        <v>Rs-T-089</v>
      </c>
      <c r="D262" s="327"/>
      <c r="E262" s="209"/>
    </row>
    <row r="263" spans="1:5" x14ac:dyDescent="0.2">
      <c r="A263" s="324"/>
      <c r="B263" s="325" t="str">
        <f>③物件概要!B212&amp;③物件概要!C212</f>
        <v>Rs-T-090プライムアーバン葛西Ⅱ</v>
      </c>
      <c r="C263" s="325" t="str">
        <f>③物件概要!B212</f>
        <v>Rs-T-090</v>
      </c>
      <c r="D263" s="327"/>
      <c r="E263" s="209"/>
    </row>
    <row r="264" spans="1:5" x14ac:dyDescent="0.2">
      <c r="A264" s="324"/>
      <c r="B264" s="325" t="str">
        <f>③物件概要!B213&amp;③物件概要!C213</f>
        <v>Rs-T-091プライムアーバン葛西イースト</v>
      </c>
      <c r="C264" s="325" t="str">
        <f>③物件概要!B213</f>
        <v>Rs-T-091</v>
      </c>
      <c r="D264" s="327"/>
      <c r="E264" s="209"/>
    </row>
    <row r="265" spans="1:5" x14ac:dyDescent="0.2">
      <c r="A265" s="324"/>
      <c r="B265" s="325" t="str">
        <f>③物件概要!B214&amp;③物件概要!C214</f>
        <v>Rs-T-093プライムアーバン板橋区役所前</v>
      </c>
      <c r="C265" s="325" t="str">
        <f>③物件概要!B214</f>
        <v>Rs-T-093</v>
      </c>
      <c r="D265" s="327"/>
      <c r="E265" s="209"/>
    </row>
    <row r="266" spans="1:5" x14ac:dyDescent="0.2">
      <c r="A266" s="324"/>
      <c r="B266" s="325" t="str">
        <f>③物件概要!B215&amp;③物件概要!C215</f>
        <v>Rs-T-094プライムアーバン浅草</v>
      </c>
      <c r="C266" s="325" t="str">
        <f>③物件概要!B215</f>
        <v>Rs-T-094</v>
      </c>
      <c r="D266" s="327"/>
      <c r="E266" s="209"/>
    </row>
    <row r="267" spans="1:5" x14ac:dyDescent="0.2">
      <c r="A267" s="324"/>
      <c r="B267" s="325" t="str">
        <f>③物件概要!B216&amp;③物件概要!C216</f>
        <v>Rs-T-095プライムアーバン町屋サウスコート</v>
      </c>
      <c r="C267" s="325" t="str">
        <f>③物件概要!B216</f>
        <v>Rs-T-095</v>
      </c>
      <c r="D267" s="327"/>
      <c r="E267" s="209"/>
    </row>
    <row r="268" spans="1:5" x14ac:dyDescent="0.2">
      <c r="A268" s="324"/>
      <c r="B268" s="325" t="str">
        <f>③物件概要!B217&amp;③物件概要!C217</f>
        <v>Rs-T-096プライムアーバン武蔵小金井</v>
      </c>
      <c r="C268" s="325" t="str">
        <f>③物件概要!B217</f>
        <v>Rs-T-096</v>
      </c>
      <c r="D268" s="327"/>
      <c r="E268" s="209"/>
    </row>
    <row r="269" spans="1:5" x14ac:dyDescent="0.2">
      <c r="A269" s="324"/>
      <c r="B269" s="325" t="str">
        <f>③物件概要!B218&amp;③物件概要!C218</f>
        <v>Rs-T-097プライムアーバン武蔵野ヒルズ</v>
      </c>
      <c r="C269" s="325" t="str">
        <f>③物件概要!B218</f>
        <v>Rs-T-097</v>
      </c>
      <c r="D269" s="327"/>
      <c r="E269" s="209"/>
    </row>
    <row r="270" spans="1:5" x14ac:dyDescent="0.2">
      <c r="A270" s="324"/>
      <c r="B270" s="325" t="str">
        <f>③物件概要!B219&amp;③物件概要!C219</f>
        <v>Rs-T-098プライムアーバン小金井本町</v>
      </c>
      <c r="C270" s="325" t="str">
        <f>③物件概要!B219</f>
        <v>Rs-T-098</v>
      </c>
      <c r="D270" s="327"/>
      <c r="E270" s="209"/>
    </row>
    <row r="271" spans="1:5" x14ac:dyDescent="0.2">
      <c r="A271" s="324"/>
      <c r="B271" s="325" t="str">
        <f>③物件概要!B220&amp;③物件概要!C220</f>
        <v>Rs-T-099プライムアーバン久米川</v>
      </c>
      <c r="C271" s="325" t="str">
        <f>③物件概要!B220</f>
        <v>Rs-T-099</v>
      </c>
      <c r="D271" s="327"/>
      <c r="E271" s="209"/>
    </row>
    <row r="272" spans="1:5" x14ac:dyDescent="0.2">
      <c r="A272" s="324"/>
      <c r="B272" s="325" t="str">
        <f>③物件概要!B221&amp;③物件概要!C221</f>
        <v>Rs-T-100プライムアーバン武蔵小杉comodo</v>
      </c>
      <c r="C272" s="325" t="str">
        <f>③物件概要!B221</f>
        <v>Rs-T-100</v>
      </c>
      <c r="D272" s="327"/>
      <c r="E272" s="209"/>
    </row>
    <row r="273" spans="1:5" x14ac:dyDescent="0.2">
      <c r="A273" s="324"/>
      <c r="B273" s="325" t="str">
        <f>③物件概要!B222&amp;③物件概要!C222</f>
        <v>Rs-T-101プライムアーバン川崎</v>
      </c>
      <c r="C273" s="325" t="str">
        <f>③物件概要!B222</f>
        <v>Rs-T-101</v>
      </c>
      <c r="D273" s="327"/>
      <c r="E273" s="209"/>
    </row>
    <row r="274" spans="1:5" x14ac:dyDescent="0.2">
      <c r="A274" s="324"/>
      <c r="B274" s="325" t="str">
        <f>③物件概要!B223&amp;③物件概要!C223</f>
        <v>Rs-T-102プライムアーバン新百合ヶ丘</v>
      </c>
      <c r="C274" s="325" t="str">
        <f>③物件概要!B223</f>
        <v>Rs-T-102</v>
      </c>
      <c r="D274" s="327"/>
      <c r="E274" s="209"/>
    </row>
    <row r="275" spans="1:5" x14ac:dyDescent="0.2">
      <c r="A275" s="324"/>
      <c r="B275" s="325" t="str">
        <f>③物件概要!B224&amp;③物件概要!C224</f>
        <v>Rs-T-103プライムアーバン鶴見寺谷</v>
      </c>
      <c r="C275" s="325" t="str">
        <f>③物件概要!B224</f>
        <v>Rs-T-103</v>
      </c>
      <c r="D275" s="327"/>
      <c r="E275" s="209"/>
    </row>
    <row r="276" spans="1:5" x14ac:dyDescent="0.2">
      <c r="A276" s="324"/>
      <c r="B276" s="325" t="str">
        <f>③物件概要!B225&amp;③物件概要!C225</f>
        <v>Rs-T-105プライムアーバン浦安</v>
      </c>
      <c r="C276" s="325" t="str">
        <f>③物件概要!B225</f>
        <v>Rs-T-105</v>
      </c>
      <c r="D276" s="327"/>
      <c r="E276" s="209"/>
    </row>
    <row r="277" spans="1:5" x14ac:dyDescent="0.2">
      <c r="A277" s="324"/>
      <c r="B277" s="325" t="str">
        <f>③物件概要!B226&amp;③物件概要!C226</f>
        <v>Rs-T-106プライムアーバン行徳Ⅰ</v>
      </c>
      <c r="C277" s="325" t="str">
        <f>③物件概要!B226</f>
        <v>Rs-T-106</v>
      </c>
      <c r="D277" s="327"/>
      <c r="E277" s="209"/>
    </row>
    <row r="278" spans="1:5" x14ac:dyDescent="0.2">
      <c r="A278" s="324"/>
      <c r="B278" s="325" t="str">
        <f>③物件概要!B227&amp;③物件概要!C227</f>
        <v>Rs-T-107プライムアーバン行徳Ⅱ</v>
      </c>
      <c r="C278" s="325" t="str">
        <f>③物件概要!B227</f>
        <v>Rs-T-107</v>
      </c>
      <c r="D278" s="327"/>
      <c r="E278" s="209"/>
    </row>
    <row r="279" spans="1:5" x14ac:dyDescent="0.2">
      <c r="A279" s="324"/>
      <c r="B279" s="325" t="str">
        <f>③物件概要!B228&amp;③物件概要!C228</f>
        <v>Rs-T-108プライムアーバン行徳駅前</v>
      </c>
      <c r="C279" s="325" t="str">
        <f>③物件概要!B228</f>
        <v>Rs-T-108</v>
      </c>
      <c r="D279" s="327"/>
      <c r="E279" s="209"/>
    </row>
    <row r="280" spans="1:5" x14ac:dyDescent="0.2">
      <c r="A280" s="324"/>
      <c r="B280" s="325" t="str">
        <f>③物件概要!B229&amp;③物件概要!C229</f>
        <v>Rs-T-109プライムアーバン行徳駅前Ⅱ</v>
      </c>
      <c r="C280" s="325" t="str">
        <f>③物件概要!B229</f>
        <v>Rs-T-109</v>
      </c>
      <c r="D280" s="327"/>
      <c r="E280" s="209"/>
    </row>
    <row r="281" spans="1:5" x14ac:dyDescent="0.2">
      <c r="A281" s="324"/>
      <c r="B281" s="325" t="str">
        <f>③物件概要!B230&amp;③物件概要!C230</f>
        <v>Rs-T-110プライムアーバン行徳Ⅲ</v>
      </c>
      <c r="C281" s="325" t="str">
        <f>③物件概要!B230</f>
        <v>Rs-T-110</v>
      </c>
      <c r="D281" s="327"/>
      <c r="E281" s="209"/>
    </row>
    <row r="282" spans="1:5" x14ac:dyDescent="0.2">
      <c r="A282" s="324"/>
      <c r="B282" s="325" t="str">
        <f>③物件概要!B231&amp;③物件概要!C231</f>
        <v>Rs-T-111プライムアーバン西船橋</v>
      </c>
      <c r="C282" s="325" t="str">
        <f>③物件概要!B231</f>
        <v>Rs-T-111</v>
      </c>
      <c r="D282" s="327"/>
      <c r="E282" s="209"/>
    </row>
    <row r="283" spans="1:5" x14ac:dyDescent="0.2">
      <c r="A283" s="324"/>
      <c r="B283" s="325" t="str">
        <f>③物件概要!B232&amp;③物件概要!C232</f>
        <v>Rs-T-112プライムアーバン川口</v>
      </c>
      <c r="C283" s="325" t="str">
        <f>③物件概要!B232</f>
        <v>Rs-T-112</v>
      </c>
      <c r="D283" s="327"/>
      <c r="E283" s="209"/>
    </row>
    <row r="284" spans="1:5" x14ac:dyDescent="0.2">
      <c r="A284" s="324"/>
      <c r="B284" s="325" t="str">
        <f>③物件概要!B233&amp;③物件概要!C233</f>
        <v>Rs-T-113プラウドフラット八丁堀</v>
      </c>
      <c r="C284" s="325" t="str">
        <f>③物件概要!B233</f>
        <v>Rs-T-113</v>
      </c>
      <c r="D284" s="327"/>
      <c r="E284" s="209"/>
    </row>
    <row r="285" spans="1:5" x14ac:dyDescent="0.2">
      <c r="A285" s="324"/>
      <c r="B285" s="325" t="str">
        <f>③物件概要!B234&amp;③物件概要!C234</f>
        <v>Rs-T-114プラウドフラット板橋本町</v>
      </c>
      <c r="C285" s="325" t="str">
        <f>③物件概要!B234</f>
        <v>Rs-T-114</v>
      </c>
      <c r="D285" s="327"/>
      <c r="E285" s="209"/>
    </row>
    <row r="286" spans="1:5" x14ac:dyDescent="0.2">
      <c r="A286" s="324"/>
      <c r="B286" s="325" t="str">
        <f>③物件概要!B235&amp;③物件概要!C235</f>
        <v>Rs-T-115プライムアーバン目黒三田</v>
      </c>
      <c r="C286" s="325" t="str">
        <f>③物件概要!B235</f>
        <v>Rs-T-115</v>
      </c>
      <c r="D286" s="327"/>
      <c r="E286" s="209"/>
    </row>
    <row r="287" spans="1:5" x14ac:dyDescent="0.2">
      <c r="A287" s="324"/>
      <c r="B287" s="325" t="str">
        <f>③物件概要!B236&amp;③物件概要!C236</f>
        <v>Rs-T-116深沢ハウスHI棟</v>
      </c>
      <c r="C287" s="325" t="str">
        <f>③物件概要!B236</f>
        <v>Rs-T-116</v>
      </c>
      <c r="D287" s="327"/>
      <c r="E287" s="209"/>
    </row>
    <row r="288" spans="1:5" x14ac:dyDescent="0.2">
      <c r="A288" s="324"/>
      <c r="B288" s="325" t="str">
        <f>③物件概要!B237&amp;③物件概要!C237</f>
        <v>Rs-T-117プライムアーバン豊洲</v>
      </c>
      <c r="C288" s="325" t="str">
        <f>③物件概要!B237</f>
        <v>Rs-T-117</v>
      </c>
      <c r="D288" s="327"/>
      <c r="E288" s="209"/>
    </row>
    <row r="289" spans="1:5" x14ac:dyDescent="0.2">
      <c r="A289" s="324"/>
      <c r="B289" s="325" t="str">
        <f>③物件概要!B238&amp;③物件概要!C238</f>
        <v>Rs-T-118プライムアーバン日本橋茅場町</v>
      </c>
      <c r="C289" s="325" t="str">
        <f>③物件概要!B238</f>
        <v>Rs-T-118</v>
      </c>
      <c r="D289" s="327"/>
      <c r="E289" s="209"/>
    </row>
    <row r="290" spans="1:5" x14ac:dyDescent="0.2">
      <c r="A290" s="324"/>
      <c r="B290" s="325" t="str">
        <f>③物件概要!B239&amp;③物件概要!C239</f>
        <v>Rs-T-119プライムアーバン用賀Ⅱ</v>
      </c>
      <c r="C290" s="325" t="str">
        <f>③物件概要!B239</f>
        <v>Rs-T-119</v>
      </c>
      <c r="D290" s="327"/>
      <c r="E290" s="209"/>
    </row>
    <row r="291" spans="1:5" x14ac:dyDescent="0.2">
      <c r="A291" s="324"/>
      <c r="B291" s="325" t="str">
        <f>③物件概要!B240&amp;③物件概要!C240</f>
        <v>Rs-T-120プライムアーバン武蔵小金井Ⅱ</v>
      </c>
      <c r="C291" s="325" t="str">
        <f>③物件概要!B240</f>
        <v>Rs-T-120</v>
      </c>
      <c r="D291" s="327"/>
      <c r="E291" s="209"/>
    </row>
    <row r="292" spans="1:5" x14ac:dyDescent="0.2">
      <c r="A292" s="324"/>
      <c r="B292" s="325" t="str">
        <f>③物件概要!B241&amp;③物件概要!C241</f>
        <v>Rs-S-001プラウドフラット五橋</v>
      </c>
      <c r="C292" s="325" t="str">
        <f>③物件概要!B241</f>
        <v>Rs-S-001</v>
      </c>
      <c r="D292" s="327"/>
      <c r="E292" s="209"/>
    </row>
    <row r="293" spans="1:5" x14ac:dyDescent="0.2">
      <c r="A293" s="324"/>
      <c r="B293" s="325" t="str">
        <f>③物件概要!B242&amp;③物件概要!C242</f>
        <v>Rs-S-002プラウドフラット河原町</v>
      </c>
      <c r="C293" s="325" t="str">
        <f>③物件概要!B242</f>
        <v>Rs-S-002</v>
      </c>
      <c r="D293" s="327"/>
      <c r="E293" s="209"/>
    </row>
    <row r="294" spans="1:5" x14ac:dyDescent="0.2">
      <c r="A294" s="324"/>
      <c r="B294" s="325" t="str">
        <f>③物件概要!B243&amp;③物件概要!C243</f>
        <v>Rs-S-003プラウドフラット新大阪</v>
      </c>
      <c r="C294" s="325" t="str">
        <f>③物件概要!B243</f>
        <v>Rs-S-003</v>
      </c>
      <c r="D294" s="327"/>
      <c r="E294" s="209"/>
    </row>
    <row r="295" spans="1:5" x14ac:dyDescent="0.2">
      <c r="A295" s="324"/>
      <c r="B295" s="325" t="str">
        <f>③物件概要!B244&amp;③物件概要!C244</f>
        <v>Rs-S-005プライムアーバン北14条</v>
      </c>
      <c r="C295" s="325" t="str">
        <f>③物件概要!B244</f>
        <v>Rs-S-005</v>
      </c>
      <c r="D295" s="327"/>
      <c r="E295" s="209"/>
    </row>
    <row r="296" spans="1:5" x14ac:dyDescent="0.2">
      <c r="A296" s="324"/>
      <c r="B296" s="325" t="str">
        <f>③物件概要!B245&amp;③物件概要!C245</f>
        <v>Rs-S-006プライムアーバン大通公園Ⅰ</v>
      </c>
      <c r="C296" s="325" t="str">
        <f>③物件概要!B245</f>
        <v>Rs-S-006</v>
      </c>
      <c r="D296" s="327"/>
      <c r="E296" s="209"/>
    </row>
    <row r="297" spans="1:5" x14ac:dyDescent="0.2">
      <c r="A297" s="324"/>
      <c r="B297" s="325" t="str">
        <f>③物件概要!B246&amp;③物件概要!C246</f>
        <v>Rs-S-007プライムアーバン大通公園Ⅱ</v>
      </c>
      <c r="C297" s="325" t="str">
        <f>③物件概要!B246</f>
        <v>Rs-S-007</v>
      </c>
      <c r="D297" s="327"/>
      <c r="E297" s="209"/>
    </row>
    <row r="298" spans="1:5" x14ac:dyDescent="0.2">
      <c r="A298" s="324"/>
      <c r="B298" s="325" t="str">
        <f>③物件概要!B247&amp;③物件概要!C247</f>
        <v>Rs-S-008プライムアーバン北11条</v>
      </c>
      <c r="C298" s="325" t="str">
        <f>③物件概要!B247</f>
        <v>Rs-S-008</v>
      </c>
      <c r="D298" s="327"/>
      <c r="E298" s="209"/>
    </row>
    <row r="299" spans="1:5" x14ac:dyDescent="0.2">
      <c r="A299" s="324"/>
      <c r="B299" s="325" t="str">
        <f>③物件概要!B248&amp;③物件概要!C248</f>
        <v>Rs-S-009プライムアーバン宮の沢</v>
      </c>
      <c r="C299" s="325" t="str">
        <f>③物件概要!B248</f>
        <v>Rs-S-009</v>
      </c>
      <c r="D299" s="327"/>
      <c r="E299" s="209"/>
    </row>
    <row r="300" spans="1:5" x14ac:dyDescent="0.2">
      <c r="A300" s="324"/>
      <c r="B300" s="325" t="str">
        <f>③物件概要!B249&amp;③物件概要!C249</f>
        <v>Rs-S-010プライムアーバン大通東</v>
      </c>
      <c r="C300" s="325" t="str">
        <f>③物件概要!B249</f>
        <v>Rs-S-010</v>
      </c>
      <c r="D300" s="327"/>
      <c r="E300" s="209"/>
    </row>
    <row r="301" spans="1:5" x14ac:dyDescent="0.2">
      <c r="A301" s="324"/>
      <c r="B301" s="325" t="str">
        <f>③物件概要!B250&amp;③物件概要!C250</f>
        <v>Rs-S-011プライムアーバン知事公館</v>
      </c>
      <c r="C301" s="325" t="str">
        <f>③物件概要!B250</f>
        <v>Rs-S-011</v>
      </c>
      <c r="D301" s="327"/>
      <c r="E301" s="209"/>
    </row>
    <row r="302" spans="1:5" x14ac:dyDescent="0.2">
      <c r="A302" s="324"/>
      <c r="B302" s="325" t="str">
        <f>③物件概要!B251&amp;③物件概要!C251</f>
        <v>Rs-S-012プライムアーバン円山</v>
      </c>
      <c r="C302" s="325" t="str">
        <f>③物件概要!B251</f>
        <v>Rs-S-012</v>
      </c>
      <c r="D302" s="327"/>
      <c r="E302" s="209"/>
    </row>
    <row r="303" spans="1:5" x14ac:dyDescent="0.2">
      <c r="A303" s="324"/>
      <c r="B303" s="325" t="str">
        <f>③物件概要!B252&amp;③物件概要!C252</f>
        <v>Rs-S-013プライムアーバン北24条</v>
      </c>
      <c r="C303" s="325" t="str">
        <f>③物件概要!B252</f>
        <v>Rs-S-013</v>
      </c>
      <c r="D303" s="327"/>
      <c r="E303" s="209"/>
    </row>
    <row r="304" spans="1:5" x14ac:dyDescent="0.2">
      <c r="A304" s="324"/>
      <c r="B304" s="325" t="str">
        <f>③物件概要!B253&amp;③物件概要!C253</f>
        <v>Rs-S-014プライムアーバン札幌医大前</v>
      </c>
      <c r="C304" s="325" t="str">
        <f>③物件概要!B253</f>
        <v>Rs-S-014</v>
      </c>
      <c r="D304" s="327"/>
      <c r="E304" s="209"/>
    </row>
    <row r="305" spans="1:5" x14ac:dyDescent="0.2">
      <c r="A305" s="324"/>
      <c r="B305" s="325" t="str">
        <f>③物件概要!B254&amp;③物件概要!C254</f>
        <v>Rs-S-015プライムアーバン札幌リバーフロント</v>
      </c>
      <c r="C305" s="325" t="str">
        <f>③物件概要!B254</f>
        <v>Rs-S-015</v>
      </c>
      <c r="D305" s="327"/>
      <c r="E305" s="209"/>
    </row>
    <row r="306" spans="1:5" x14ac:dyDescent="0.2">
      <c r="A306" s="324"/>
      <c r="B306" s="325" t="str">
        <f>③物件概要!B255&amp;③物件概要!C255</f>
        <v>Rs-S-016プライムアーバン北3条通</v>
      </c>
      <c r="C306" s="325" t="str">
        <f>③物件概要!B255</f>
        <v>Rs-S-016</v>
      </c>
      <c r="D306" s="327"/>
      <c r="E306" s="209"/>
    </row>
    <row r="307" spans="1:5" x14ac:dyDescent="0.2">
      <c r="A307" s="324"/>
      <c r="B307" s="325" t="str">
        <f>③物件概要!B256&amp;③物件概要!C256</f>
        <v>Rs-S-017プライムアーバン長町一丁目</v>
      </c>
      <c r="C307" s="325" t="str">
        <f>③物件概要!B256</f>
        <v>Rs-S-017</v>
      </c>
      <c r="D307" s="327"/>
      <c r="E307" s="209"/>
    </row>
    <row r="308" spans="1:5" x14ac:dyDescent="0.2">
      <c r="A308" s="324"/>
      <c r="B308" s="325" t="str">
        <f>③物件概要!B257&amp;③物件概要!C257</f>
        <v>Rs-S-018プライムアーバン八乙女中央</v>
      </c>
      <c r="C308" s="325" t="str">
        <f>③物件概要!B257</f>
        <v>Rs-S-018</v>
      </c>
      <c r="D308" s="327"/>
      <c r="E308" s="209"/>
    </row>
    <row r="309" spans="1:5" x14ac:dyDescent="0.2">
      <c r="A309" s="324"/>
      <c r="B309" s="325" t="str">
        <f>③物件概要!B258&amp;③物件概要!C258</f>
        <v>Rs-S-019プライムアーバン堤通雨宮</v>
      </c>
      <c r="C309" s="325" t="str">
        <f>③物件概要!B258</f>
        <v>Rs-S-019</v>
      </c>
      <c r="D309" s="327"/>
      <c r="E309" s="209"/>
    </row>
    <row r="310" spans="1:5" x14ac:dyDescent="0.2">
      <c r="A310" s="324"/>
      <c r="B310" s="325" t="str">
        <f>③物件概要!B259&amp;③物件概要!C259</f>
        <v>Rs-S-020プライムアーバン葵</v>
      </c>
      <c r="C310" s="325" t="str">
        <f>③物件概要!B259</f>
        <v>Rs-S-020</v>
      </c>
      <c r="D310" s="327"/>
      <c r="E310" s="209"/>
    </row>
    <row r="311" spans="1:5" x14ac:dyDescent="0.2">
      <c r="A311" s="324"/>
      <c r="B311" s="325" t="str">
        <f>③物件概要!B260&amp;③物件概要!C260</f>
        <v>Rs-S-021プライムアーバン金山</v>
      </c>
      <c r="C311" s="325" t="str">
        <f>③物件概要!B260</f>
        <v>Rs-S-021</v>
      </c>
      <c r="D311" s="327"/>
      <c r="E311" s="209"/>
    </row>
    <row r="312" spans="1:5" x14ac:dyDescent="0.2">
      <c r="A312" s="324"/>
      <c r="B312" s="325" t="str">
        <f>③物件概要!B261&amp;③物件概要!C261</f>
        <v>Rs-S-022プライムアーバン鶴舞</v>
      </c>
      <c r="C312" s="325" t="str">
        <f>③物件概要!B261</f>
        <v>Rs-S-022</v>
      </c>
      <c r="D312" s="327"/>
      <c r="E312" s="209"/>
    </row>
    <row r="313" spans="1:5" x14ac:dyDescent="0.2">
      <c r="A313" s="324"/>
      <c r="B313" s="325" t="str">
        <f>③物件概要!B262&amp;③物件概要!C262</f>
        <v>Rs-S-023プライムアーバン上前津</v>
      </c>
      <c r="C313" s="325" t="str">
        <f>③物件概要!B262</f>
        <v>Rs-S-023</v>
      </c>
      <c r="D313" s="327"/>
      <c r="E313" s="209"/>
    </row>
    <row r="314" spans="1:5" x14ac:dyDescent="0.2">
      <c r="A314" s="324"/>
      <c r="B314" s="325" t="str">
        <f>③物件概要!B263&amp;③物件概要!C263</f>
        <v>Rs-S-024プライムアーバン泉</v>
      </c>
      <c r="C314" s="325" t="str">
        <f>③物件概要!B263</f>
        <v>Rs-S-024</v>
      </c>
      <c r="D314" s="327"/>
      <c r="E314" s="209"/>
    </row>
    <row r="315" spans="1:5" x14ac:dyDescent="0.2">
      <c r="A315" s="324"/>
      <c r="B315" s="325" t="str">
        <f>③物件概要!B264&amp;③物件概要!C264</f>
        <v>Rs-S-025プライムアーバン江坂Ⅰ</v>
      </c>
      <c r="C315" s="325" t="str">
        <f>③物件概要!B264</f>
        <v>Rs-S-025</v>
      </c>
      <c r="D315" s="327"/>
      <c r="E315" s="209"/>
    </row>
    <row r="316" spans="1:5" x14ac:dyDescent="0.2">
      <c r="A316" s="328"/>
      <c r="B316" s="325" t="str">
        <f>③物件概要!B265&amp;③物件概要!C265</f>
        <v>Rs-S-026プライムアーバン江坂Ⅱ</v>
      </c>
      <c r="C316" s="325" t="str">
        <f>③物件概要!B265</f>
        <v>Rs-S-026</v>
      </c>
      <c r="D316" s="329"/>
    </row>
    <row r="317" spans="1:5" x14ac:dyDescent="0.2">
      <c r="A317" s="328"/>
      <c r="B317" s="325" t="str">
        <f>③物件概要!B266&amp;③物件概要!C266</f>
        <v>Rs-S-027プライムアーバン江坂Ⅲ</v>
      </c>
      <c r="C317" s="325" t="str">
        <f>③物件概要!B266</f>
        <v>Rs-S-027</v>
      </c>
      <c r="D317" s="330"/>
    </row>
    <row r="318" spans="1:5" x14ac:dyDescent="0.2">
      <c r="A318" s="328"/>
      <c r="B318" s="325" t="str">
        <f>③物件概要!B267&amp;③物件概要!C267</f>
        <v>Rs-S-028プライムアーバン玉造</v>
      </c>
      <c r="C318" s="325" t="str">
        <f>③物件概要!B267</f>
        <v>Rs-S-028</v>
      </c>
      <c r="D318" s="330"/>
    </row>
    <row r="319" spans="1:5" x14ac:dyDescent="0.2">
      <c r="A319" s="328"/>
      <c r="B319" s="325" t="str">
        <f>③物件概要!B268&amp;③物件概要!C268</f>
        <v>Rs-S-029プライムアーバン堺筋本町</v>
      </c>
      <c r="C319" s="325" t="str">
        <f>③物件概要!B268</f>
        <v>Rs-S-029</v>
      </c>
      <c r="D319" s="330"/>
    </row>
    <row r="320" spans="1:5" x14ac:dyDescent="0.2">
      <c r="A320" s="328"/>
      <c r="B320" s="325" t="str">
        <f>③物件概要!B269&amp;③物件概要!C269</f>
        <v>Rs-S-030プライムアーバン博多</v>
      </c>
      <c r="C320" s="325" t="str">
        <f>③物件概要!B269</f>
        <v>Rs-S-030</v>
      </c>
      <c r="D320" s="330"/>
    </row>
    <row r="321" spans="1:4" x14ac:dyDescent="0.2">
      <c r="A321" s="328"/>
      <c r="B321" s="325" t="str">
        <f>③物件概要!B270&amp;③物件概要!C270</f>
        <v>Rs-S-031プライムアーバン薬院南</v>
      </c>
      <c r="C321" s="325" t="str">
        <f>③物件概要!B270</f>
        <v>Rs-S-031</v>
      </c>
      <c r="D321" s="330"/>
    </row>
    <row r="322" spans="1:4" x14ac:dyDescent="0.2">
      <c r="A322" s="328"/>
      <c r="B322" s="325" t="str">
        <f>③物件概要!B271&amp;③物件概要!C271</f>
        <v>Rs-S-032プライムアーバン香椎</v>
      </c>
      <c r="C322" s="325" t="str">
        <f>③物件概要!B271</f>
        <v>Rs-S-032</v>
      </c>
      <c r="D322" s="330"/>
    </row>
    <row r="323" spans="1:4" x14ac:dyDescent="0.2">
      <c r="A323" s="328"/>
      <c r="B323" s="325" t="str">
        <f>③物件概要!B272&amp;③物件概要!C272</f>
        <v>Rs-S-033プライムアーバン博多東</v>
      </c>
      <c r="C323" s="325" t="str">
        <f>③物件概要!B272</f>
        <v>Rs-S-033</v>
      </c>
      <c r="D323" s="330"/>
    </row>
    <row r="324" spans="1:4" x14ac:dyDescent="0.2">
      <c r="A324" s="328"/>
      <c r="B324" s="325" t="str">
        <f>③物件概要!B273&amp;③物件概要!C273</f>
        <v>Rs-S-034プライムアーバン千早</v>
      </c>
      <c r="C324" s="325" t="str">
        <f>③物件概要!B273</f>
        <v>Rs-S-034</v>
      </c>
      <c r="D324" s="330"/>
    </row>
    <row r="325" spans="1:4" x14ac:dyDescent="0.2">
      <c r="A325" s="328"/>
      <c r="B325" s="325" t="str">
        <f>③物件概要!B274&amp;③物件概要!C274</f>
        <v>Rs-S-035プライムアーバン千種</v>
      </c>
      <c r="C325" s="325" t="str">
        <f>③物件概要!B274</f>
        <v>Rs-S-035</v>
      </c>
      <c r="D325" s="330"/>
    </row>
    <row r="326" spans="1:4" x14ac:dyDescent="0.2">
      <c r="A326" s="328"/>
      <c r="B326" s="325" t="str">
        <f>③物件概要!B275&amp;③物件概要!C275</f>
        <v>Ot-T-001了德寺大学新浦安キャンパス（底地）</v>
      </c>
      <c r="C326" s="325" t="str">
        <f>③物件概要!B275</f>
        <v>Ot-T-001</v>
      </c>
      <c r="D326" s="330"/>
    </row>
    <row r="327" spans="1:4" x14ac:dyDescent="0.2">
      <c r="A327" s="328"/>
      <c r="B327" s="325" t="str">
        <f>③物件概要!B276&amp;③物件概要!C276</f>
        <v/>
      </c>
      <c r="C327" s="325"/>
      <c r="D327" s="330"/>
    </row>
    <row r="328" spans="1:4" x14ac:dyDescent="0.2">
      <c r="A328" s="328"/>
      <c r="B328" s="627"/>
      <c r="C328" s="325"/>
      <c r="D328" s="330"/>
    </row>
    <row r="329" spans="1:4" x14ac:dyDescent="0.2">
      <c r="A329" s="328"/>
      <c r="B329" s="627"/>
      <c r="C329" s="627"/>
      <c r="D329" s="330"/>
    </row>
    <row r="330" spans="1:4" x14ac:dyDescent="0.2">
      <c r="A330" s="328"/>
      <c r="B330" s="627"/>
      <c r="C330" s="627"/>
      <c r="D330" s="330"/>
    </row>
    <row r="331" spans="1:4" x14ac:dyDescent="0.2">
      <c r="A331" s="328"/>
      <c r="B331" s="627"/>
      <c r="C331" s="627"/>
      <c r="D331" s="330"/>
    </row>
    <row r="332" spans="1:4" x14ac:dyDescent="0.2">
      <c r="A332" s="328"/>
      <c r="B332" s="627"/>
      <c r="C332" s="627"/>
      <c r="D332" s="330"/>
    </row>
    <row r="333" spans="1:4" x14ac:dyDescent="0.2">
      <c r="A333" s="328"/>
      <c r="B333" s="627"/>
      <c r="C333" s="627"/>
      <c r="D333" s="330"/>
    </row>
    <row r="334" spans="1:4" x14ac:dyDescent="0.2">
      <c r="A334" s="328"/>
      <c r="B334" s="627"/>
      <c r="C334" s="627"/>
      <c r="D334" s="330"/>
    </row>
    <row r="335" spans="1:4" x14ac:dyDescent="0.2">
      <c r="A335" s="328"/>
      <c r="B335" s="627"/>
      <c r="C335" s="627"/>
      <c r="D335" s="330"/>
    </row>
    <row r="336" spans="1:4" x14ac:dyDescent="0.2">
      <c r="A336" s="328"/>
      <c r="B336" s="627"/>
      <c r="C336" s="627"/>
      <c r="D336" s="330"/>
    </row>
    <row r="337" spans="1:4" x14ac:dyDescent="0.2">
      <c r="A337" s="328"/>
      <c r="B337" s="627"/>
      <c r="C337" s="627"/>
      <c r="D337" s="330"/>
    </row>
    <row r="338" spans="1:4" x14ac:dyDescent="0.2">
      <c r="A338" s="328"/>
      <c r="B338" s="627"/>
      <c r="C338" s="627"/>
      <c r="D338" s="330"/>
    </row>
    <row r="339" spans="1:4" x14ac:dyDescent="0.2">
      <c r="A339" s="328"/>
      <c r="B339" s="627"/>
      <c r="C339" s="627"/>
      <c r="D339" s="330"/>
    </row>
    <row r="340" spans="1:4" x14ac:dyDescent="0.2">
      <c r="A340" s="328"/>
      <c r="B340" s="627"/>
      <c r="C340" s="627"/>
      <c r="D340" s="330"/>
    </row>
    <row r="341" spans="1:4" x14ac:dyDescent="0.2">
      <c r="A341" s="328"/>
      <c r="B341" s="328"/>
      <c r="C341" s="385"/>
      <c r="D341" s="330"/>
    </row>
    <row r="342" spans="1:4" x14ac:dyDescent="0.2">
      <c r="A342" s="328"/>
      <c r="B342" s="328"/>
      <c r="C342" s="385"/>
      <c r="D342" s="330"/>
    </row>
    <row r="343" spans="1:4" x14ac:dyDescent="0.2">
      <c r="A343" s="328"/>
      <c r="B343" s="328"/>
      <c r="C343" s="385"/>
      <c r="D343" s="330"/>
    </row>
    <row r="344" spans="1:4" x14ac:dyDescent="0.2">
      <c r="A344" s="328"/>
      <c r="B344" s="328"/>
      <c r="C344" s="385"/>
      <c r="D344" s="330"/>
    </row>
    <row r="345" spans="1:4" x14ac:dyDescent="0.2">
      <c r="A345" s="328"/>
      <c r="B345" s="328"/>
      <c r="C345" s="385"/>
      <c r="D345" s="330"/>
    </row>
    <row r="346" spans="1:4" x14ac:dyDescent="0.2">
      <c r="A346" s="328"/>
      <c r="B346" s="328"/>
      <c r="C346" s="385"/>
      <c r="D346" s="330"/>
    </row>
    <row r="347" spans="1:4" x14ac:dyDescent="0.2">
      <c r="A347" s="328"/>
      <c r="B347" s="328"/>
      <c r="C347" s="385"/>
      <c r="D347" s="330"/>
    </row>
    <row r="348" spans="1:4" x14ac:dyDescent="0.2">
      <c r="A348" s="328"/>
      <c r="B348" s="328"/>
      <c r="C348" s="385"/>
      <c r="D348" s="330"/>
    </row>
    <row r="349" spans="1:4" x14ac:dyDescent="0.2">
      <c r="A349" s="328"/>
      <c r="B349" s="328"/>
      <c r="C349" s="385"/>
      <c r="D349" s="330"/>
    </row>
    <row r="350" spans="1:4" x14ac:dyDescent="0.2">
      <c r="A350" s="328"/>
      <c r="B350" s="328"/>
      <c r="C350" s="385"/>
      <c r="D350" s="330"/>
    </row>
    <row r="351" spans="1:4" x14ac:dyDescent="0.2">
      <c r="A351" s="328"/>
      <c r="B351" s="328"/>
      <c r="C351" s="385"/>
      <c r="D351" s="330"/>
    </row>
    <row r="352" spans="1:4" x14ac:dyDescent="0.2">
      <c r="A352" s="328"/>
      <c r="B352" s="328"/>
      <c r="C352" s="385"/>
      <c r="D352" s="330"/>
    </row>
    <row r="353" spans="1:4" x14ac:dyDescent="0.2">
      <c r="A353" s="328"/>
      <c r="B353" s="328"/>
      <c r="C353" s="385"/>
      <c r="D353" s="330"/>
    </row>
    <row r="354" spans="1:4" x14ac:dyDescent="0.2">
      <c r="A354" s="328"/>
      <c r="B354" s="328"/>
      <c r="C354" s="385"/>
      <c r="D354" s="330"/>
    </row>
    <row r="355" spans="1:4" x14ac:dyDescent="0.2">
      <c r="A355" s="328"/>
      <c r="B355" s="328"/>
      <c r="C355" s="385"/>
      <c r="D355" s="330"/>
    </row>
    <row r="356" spans="1:4" x14ac:dyDescent="0.2">
      <c r="A356" s="328"/>
      <c r="B356" s="328"/>
      <c r="C356" s="385"/>
      <c r="D356" s="330"/>
    </row>
    <row r="357" spans="1:4" x14ac:dyDescent="0.2">
      <c r="A357" s="328"/>
      <c r="B357" s="328"/>
      <c r="C357" s="385"/>
      <c r="D357" s="330"/>
    </row>
    <row r="358" spans="1:4" x14ac:dyDescent="0.2">
      <c r="A358" s="328"/>
      <c r="B358" s="328"/>
      <c r="C358" s="385"/>
      <c r="D358" s="330"/>
    </row>
    <row r="359" spans="1:4" x14ac:dyDescent="0.2">
      <c r="A359" s="328"/>
      <c r="B359" s="328"/>
      <c r="C359" s="385"/>
      <c r="D359" s="330"/>
    </row>
    <row r="360" spans="1:4" x14ac:dyDescent="0.2">
      <c r="A360" s="328"/>
      <c r="B360" s="328"/>
      <c r="C360" s="385"/>
      <c r="D360" s="330"/>
    </row>
    <row r="361" spans="1:4" x14ac:dyDescent="0.2">
      <c r="A361" s="328"/>
      <c r="B361" s="328"/>
      <c r="C361" s="385"/>
      <c r="D361" s="330"/>
    </row>
    <row r="362" spans="1:4" x14ac:dyDescent="0.2">
      <c r="A362" s="328"/>
      <c r="B362" s="328"/>
      <c r="C362" s="385"/>
      <c r="D362" s="330"/>
    </row>
    <row r="363" spans="1:4" x14ac:dyDescent="0.2">
      <c r="A363" s="328"/>
      <c r="B363" s="328"/>
      <c r="C363" s="385"/>
      <c r="D363" s="330"/>
    </row>
    <row r="364" spans="1:4" x14ac:dyDescent="0.2">
      <c r="A364" s="328"/>
      <c r="B364" s="328"/>
      <c r="C364" s="385"/>
      <c r="D364" s="330"/>
    </row>
    <row r="365" spans="1:4" x14ac:dyDescent="0.2">
      <c r="A365" s="328"/>
      <c r="B365" s="328"/>
      <c r="C365" s="385"/>
      <c r="D365" s="330"/>
    </row>
    <row r="366" spans="1:4" x14ac:dyDescent="0.2">
      <c r="A366" s="328"/>
      <c r="B366" s="328"/>
      <c r="C366" s="385"/>
      <c r="D366" s="330"/>
    </row>
    <row r="367" spans="1:4" x14ac:dyDescent="0.2">
      <c r="A367" s="328"/>
      <c r="B367" s="328"/>
      <c r="C367" s="385"/>
      <c r="D367" s="330"/>
    </row>
    <row r="368" spans="1:4" x14ac:dyDescent="0.2">
      <c r="A368" s="328"/>
      <c r="B368" s="328"/>
      <c r="C368" s="385"/>
      <c r="D368" s="330"/>
    </row>
    <row r="369" spans="1:4" x14ac:dyDescent="0.2">
      <c r="A369" s="328"/>
      <c r="B369" s="328"/>
      <c r="C369" s="385"/>
      <c r="D369" s="330"/>
    </row>
    <row r="370" spans="1:4" x14ac:dyDescent="0.2">
      <c r="A370" s="328"/>
      <c r="B370" s="328"/>
      <c r="C370" s="385"/>
      <c r="D370" s="330"/>
    </row>
    <row r="371" spans="1:4" x14ac:dyDescent="0.2">
      <c r="A371" s="328"/>
      <c r="B371" s="328"/>
      <c r="C371" s="385"/>
      <c r="D371" s="330"/>
    </row>
    <row r="372" spans="1:4" x14ac:dyDescent="0.2">
      <c r="A372" s="328"/>
      <c r="B372" s="328"/>
      <c r="C372" s="385"/>
      <c r="D372" s="330"/>
    </row>
    <row r="373" spans="1:4" x14ac:dyDescent="0.2">
      <c r="A373" s="328"/>
      <c r="B373" s="328"/>
      <c r="C373" s="385"/>
      <c r="D373" s="330"/>
    </row>
    <row r="374" spans="1:4" x14ac:dyDescent="0.2">
      <c r="A374" s="328"/>
      <c r="B374" s="328"/>
      <c r="C374" s="385"/>
      <c r="D374" s="330"/>
    </row>
    <row r="375" spans="1:4" x14ac:dyDescent="0.2">
      <c r="A375" s="328"/>
      <c r="B375" s="328"/>
      <c r="C375" s="385"/>
      <c r="D375" s="330"/>
    </row>
    <row r="376" spans="1:4" x14ac:dyDescent="0.2">
      <c r="A376" s="328"/>
      <c r="B376" s="328"/>
      <c r="C376" s="385"/>
      <c r="D376" s="330"/>
    </row>
    <row r="377" spans="1:4" x14ac:dyDescent="0.2">
      <c r="A377" s="328"/>
      <c r="B377" s="328"/>
      <c r="C377" s="385"/>
      <c r="D377" s="330"/>
    </row>
    <row r="378" spans="1:4" x14ac:dyDescent="0.2">
      <c r="A378" s="328"/>
      <c r="B378" s="328"/>
      <c r="C378" s="385"/>
      <c r="D378" s="330"/>
    </row>
    <row r="379" spans="1:4" x14ac:dyDescent="0.2">
      <c r="A379" s="328"/>
      <c r="B379" s="328"/>
      <c r="C379" s="385"/>
      <c r="D379" s="330"/>
    </row>
    <row r="380" spans="1:4" x14ac:dyDescent="0.2">
      <c r="A380" s="328"/>
      <c r="B380" s="328"/>
      <c r="C380" s="385"/>
      <c r="D380" s="330"/>
    </row>
    <row r="381" spans="1:4" x14ac:dyDescent="0.2">
      <c r="A381" s="328"/>
      <c r="B381" s="328"/>
      <c r="C381" s="385"/>
      <c r="D381" s="330"/>
    </row>
    <row r="382" spans="1:4" x14ac:dyDescent="0.2">
      <c r="A382" s="328"/>
      <c r="B382" s="328"/>
      <c r="C382" s="385"/>
      <c r="D382" s="330"/>
    </row>
    <row r="383" spans="1:4" x14ac:dyDescent="0.2">
      <c r="A383" s="328"/>
      <c r="B383" s="328"/>
      <c r="C383" s="385"/>
      <c r="D383" s="330"/>
    </row>
    <row r="384" spans="1:4" x14ac:dyDescent="0.2">
      <c r="A384" s="328"/>
      <c r="B384" s="328"/>
      <c r="C384" s="385"/>
      <c r="D384" s="330"/>
    </row>
    <row r="385" spans="1:4" x14ac:dyDescent="0.2">
      <c r="A385" s="328"/>
      <c r="B385" s="328"/>
      <c r="C385" s="385"/>
      <c r="D385" s="330"/>
    </row>
    <row r="386" spans="1:4" x14ac:dyDescent="0.2">
      <c r="A386" s="328"/>
      <c r="B386" s="328"/>
      <c r="C386" s="385"/>
      <c r="D386" s="330"/>
    </row>
    <row r="387" spans="1:4" x14ac:dyDescent="0.2">
      <c r="A387" s="328"/>
      <c r="B387" s="328"/>
      <c r="C387" s="385"/>
      <c r="D387" s="330"/>
    </row>
    <row r="388" spans="1:4" x14ac:dyDescent="0.2">
      <c r="A388" s="328"/>
      <c r="B388" s="328"/>
      <c r="C388" s="385"/>
      <c r="D388" s="330"/>
    </row>
    <row r="389" spans="1:4" x14ac:dyDescent="0.2">
      <c r="A389" s="328"/>
      <c r="B389" s="328"/>
      <c r="C389" s="385"/>
      <c r="D389" s="330"/>
    </row>
    <row r="390" spans="1:4" x14ac:dyDescent="0.2">
      <c r="A390" s="328"/>
      <c r="B390" s="328"/>
      <c r="C390" s="385"/>
      <c r="D390" s="330"/>
    </row>
    <row r="391" spans="1:4" x14ac:dyDescent="0.2">
      <c r="A391" s="328"/>
      <c r="B391" s="328"/>
      <c r="C391" s="385"/>
      <c r="D391" s="330"/>
    </row>
    <row r="392" spans="1:4" x14ac:dyDescent="0.2">
      <c r="A392" s="328"/>
      <c r="B392" s="328"/>
      <c r="C392" s="385"/>
      <c r="D392" s="330"/>
    </row>
    <row r="393" spans="1:4" x14ac:dyDescent="0.2">
      <c r="A393" s="328"/>
      <c r="B393" s="328"/>
      <c r="C393" s="385"/>
      <c r="D393" s="330"/>
    </row>
    <row r="394" spans="1:4" x14ac:dyDescent="0.2">
      <c r="A394" s="328"/>
      <c r="B394" s="328"/>
      <c r="C394" s="385"/>
      <c r="D394" s="330"/>
    </row>
    <row r="395" spans="1:4" x14ac:dyDescent="0.2">
      <c r="A395" s="328"/>
      <c r="B395" s="328"/>
      <c r="C395" s="385"/>
      <c r="D395" s="330"/>
    </row>
    <row r="396" spans="1:4" x14ac:dyDescent="0.2">
      <c r="A396" s="328"/>
      <c r="B396" s="328"/>
      <c r="C396" s="385"/>
      <c r="D396" s="330"/>
    </row>
    <row r="397" spans="1:4" x14ac:dyDescent="0.2">
      <c r="A397" s="328"/>
      <c r="B397" s="328"/>
      <c r="C397" s="385"/>
      <c r="D397" s="330"/>
    </row>
    <row r="398" spans="1:4" x14ac:dyDescent="0.2">
      <c r="A398" s="328"/>
      <c r="B398" s="328"/>
      <c r="C398" s="385"/>
      <c r="D398" s="330"/>
    </row>
    <row r="399" spans="1:4" x14ac:dyDescent="0.2">
      <c r="A399" s="328"/>
      <c r="B399" s="328"/>
      <c r="C399" s="385"/>
      <c r="D399" s="330"/>
    </row>
    <row r="400" spans="1:4" x14ac:dyDescent="0.2">
      <c r="A400" s="328"/>
      <c r="B400" s="328"/>
      <c r="C400" s="385"/>
      <c r="D400" s="330"/>
    </row>
    <row r="401" spans="1:4" x14ac:dyDescent="0.2">
      <c r="A401" s="328"/>
      <c r="B401" s="328"/>
      <c r="C401" s="385"/>
      <c r="D401" s="330"/>
    </row>
    <row r="402" spans="1:4" x14ac:dyDescent="0.2">
      <c r="A402" s="328"/>
      <c r="B402" s="328"/>
      <c r="C402" s="385"/>
      <c r="D402" s="330"/>
    </row>
    <row r="403" spans="1:4" x14ac:dyDescent="0.2">
      <c r="A403" s="328"/>
      <c r="B403" s="328"/>
      <c r="C403" s="385"/>
      <c r="D403" s="330"/>
    </row>
    <row r="404" spans="1:4" x14ac:dyDescent="0.2">
      <c r="A404" s="328"/>
      <c r="B404" s="328"/>
      <c r="C404" s="385"/>
      <c r="D404" s="330"/>
    </row>
    <row r="405" spans="1:4" x14ac:dyDescent="0.2">
      <c r="A405" s="328"/>
      <c r="B405" s="328"/>
      <c r="C405" s="385"/>
      <c r="D405" s="330"/>
    </row>
    <row r="406" spans="1:4" x14ac:dyDescent="0.2">
      <c r="A406" s="328"/>
      <c r="B406" s="328"/>
      <c r="C406" s="385"/>
      <c r="D406" s="330"/>
    </row>
    <row r="407" spans="1:4" x14ac:dyDescent="0.2">
      <c r="A407" s="328"/>
      <c r="B407" s="328"/>
      <c r="C407" s="385"/>
      <c r="D407" s="330"/>
    </row>
    <row r="408" spans="1:4" x14ac:dyDescent="0.2">
      <c r="A408" s="328"/>
      <c r="B408" s="328"/>
      <c r="C408" s="385"/>
      <c r="D408" s="330"/>
    </row>
    <row r="409" spans="1:4" x14ac:dyDescent="0.2">
      <c r="A409" s="328"/>
      <c r="B409" s="328"/>
      <c r="C409" s="385"/>
      <c r="D409" s="330"/>
    </row>
    <row r="410" spans="1:4" x14ac:dyDescent="0.2">
      <c r="A410" s="328"/>
      <c r="B410" s="328"/>
      <c r="C410" s="385"/>
      <c r="D410" s="330"/>
    </row>
    <row r="411" spans="1:4" x14ac:dyDescent="0.2">
      <c r="A411" s="328"/>
      <c r="B411" s="328"/>
      <c r="C411" s="385"/>
      <c r="D411" s="330"/>
    </row>
    <row r="412" spans="1:4" x14ac:dyDescent="0.2">
      <c r="A412" s="328"/>
      <c r="B412" s="328"/>
      <c r="C412" s="385"/>
      <c r="D412" s="330"/>
    </row>
    <row r="413" spans="1:4" x14ac:dyDescent="0.2">
      <c r="A413" s="328"/>
      <c r="B413" s="328"/>
      <c r="C413" s="385"/>
      <c r="D413" s="330"/>
    </row>
    <row r="414" spans="1:4" x14ac:dyDescent="0.2">
      <c r="A414" s="328"/>
      <c r="B414" s="328"/>
      <c r="C414" s="385"/>
      <c r="D414" s="330"/>
    </row>
    <row r="415" spans="1:4" x14ac:dyDescent="0.2">
      <c r="A415" s="328"/>
      <c r="B415" s="328"/>
      <c r="C415" s="385"/>
      <c r="D415" s="330"/>
    </row>
    <row r="416" spans="1:4" x14ac:dyDescent="0.2">
      <c r="A416" s="328"/>
      <c r="B416" s="328"/>
      <c r="C416" s="385"/>
      <c r="D416" s="330"/>
    </row>
    <row r="417" spans="1:4" x14ac:dyDescent="0.2">
      <c r="A417" s="328"/>
      <c r="B417" s="328"/>
      <c r="C417" s="385"/>
      <c r="D417" s="330"/>
    </row>
    <row r="418" spans="1:4" x14ac:dyDescent="0.2">
      <c r="A418" s="328"/>
      <c r="B418" s="328"/>
      <c r="C418" s="385"/>
      <c r="D418" s="330"/>
    </row>
    <row r="419" spans="1:4" x14ac:dyDescent="0.2">
      <c r="A419" s="328"/>
      <c r="B419" s="328"/>
      <c r="C419" s="385"/>
      <c r="D419" s="330"/>
    </row>
    <row r="420" spans="1:4" x14ac:dyDescent="0.2">
      <c r="A420" s="328"/>
      <c r="B420" s="328"/>
      <c r="C420" s="385"/>
      <c r="D420" s="330"/>
    </row>
    <row r="421" spans="1:4" x14ac:dyDescent="0.2">
      <c r="A421" s="328"/>
      <c r="B421" s="328"/>
      <c r="C421" s="385"/>
      <c r="D421" s="330"/>
    </row>
    <row r="422" spans="1:4" x14ac:dyDescent="0.2">
      <c r="A422" s="328"/>
      <c r="B422" s="328"/>
      <c r="C422" s="385"/>
      <c r="D422" s="330"/>
    </row>
    <row r="423" spans="1:4" x14ac:dyDescent="0.2">
      <c r="A423" s="328"/>
      <c r="B423" s="328"/>
      <c r="C423" s="385"/>
      <c r="D423" s="330"/>
    </row>
    <row r="424" spans="1:4" x14ac:dyDescent="0.2">
      <c r="A424" s="328"/>
      <c r="B424" s="328"/>
      <c r="C424" s="385"/>
      <c r="D424" s="330"/>
    </row>
    <row r="425" spans="1:4" x14ac:dyDescent="0.2">
      <c r="A425" s="328"/>
      <c r="B425" s="328"/>
      <c r="C425" s="385"/>
      <c r="D425" s="330"/>
    </row>
    <row r="426" spans="1:4" x14ac:dyDescent="0.2">
      <c r="A426" s="328"/>
      <c r="B426" s="328"/>
      <c r="C426" s="385"/>
      <c r="D426" s="330"/>
    </row>
    <row r="427" spans="1:4" x14ac:dyDescent="0.2">
      <c r="A427" s="328"/>
      <c r="B427" s="328"/>
      <c r="C427" s="385"/>
      <c r="D427" s="330"/>
    </row>
    <row r="428" spans="1:4" x14ac:dyDescent="0.2">
      <c r="A428" s="328"/>
      <c r="B428" s="328"/>
      <c r="C428" s="385"/>
      <c r="D428" s="330"/>
    </row>
    <row r="429" spans="1:4" x14ac:dyDescent="0.2">
      <c r="A429" s="328"/>
      <c r="B429" s="328"/>
      <c r="C429" s="385"/>
      <c r="D429" s="330"/>
    </row>
    <row r="430" spans="1:4" x14ac:dyDescent="0.2">
      <c r="A430" s="328"/>
      <c r="B430" s="328"/>
      <c r="C430" s="385"/>
      <c r="D430" s="330"/>
    </row>
    <row r="431" spans="1:4" x14ac:dyDescent="0.2">
      <c r="A431" s="328"/>
      <c r="B431" s="328"/>
      <c r="C431" s="385"/>
      <c r="D431" s="330"/>
    </row>
    <row r="432" spans="1:4" x14ac:dyDescent="0.2">
      <c r="A432" s="328"/>
      <c r="B432" s="328"/>
      <c r="C432" s="385"/>
      <c r="D432" s="330"/>
    </row>
    <row r="433" spans="1:4" x14ac:dyDescent="0.2">
      <c r="A433" s="328"/>
      <c r="B433" s="328"/>
      <c r="C433" s="385"/>
      <c r="D433" s="330"/>
    </row>
    <row r="434" spans="1:4" x14ac:dyDescent="0.2">
      <c r="A434" s="328"/>
      <c r="B434" s="328"/>
      <c r="C434" s="385"/>
      <c r="D434" s="330"/>
    </row>
    <row r="435" spans="1:4" x14ac:dyDescent="0.2">
      <c r="A435" s="328"/>
      <c r="B435" s="330"/>
      <c r="C435" s="331"/>
      <c r="D435" s="330"/>
    </row>
    <row r="436" spans="1:4" x14ac:dyDescent="0.2">
      <c r="A436" s="328"/>
      <c r="B436" s="330"/>
      <c r="C436" s="331"/>
      <c r="D436" s="330"/>
    </row>
    <row r="437" spans="1:4" x14ac:dyDescent="0.2">
      <c r="A437" s="328"/>
      <c r="B437" s="330"/>
      <c r="C437" s="331"/>
      <c r="D437" s="330"/>
    </row>
    <row r="438" spans="1:4" x14ac:dyDescent="0.2">
      <c r="A438" s="328"/>
      <c r="B438" s="330"/>
      <c r="C438" s="331"/>
      <c r="D438" s="330"/>
    </row>
    <row r="439" spans="1:4" x14ac:dyDescent="0.2">
      <c r="A439" s="328"/>
      <c r="B439" s="330"/>
      <c r="C439" s="331"/>
      <c r="D439" s="330"/>
    </row>
    <row r="440" spans="1:4" x14ac:dyDescent="0.2">
      <c r="A440" s="328"/>
      <c r="B440" s="330"/>
      <c r="C440" s="331"/>
      <c r="D440" s="330"/>
    </row>
    <row r="441" spans="1:4" x14ac:dyDescent="0.2">
      <c r="A441" s="328"/>
      <c r="B441" s="330"/>
      <c r="C441" s="331"/>
      <c r="D441" s="330"/>
    </row>
    <row r="442" spans="1:4" x14ac:dyDescent="0.2">
      <c r="A442" s="328"/>
      <c r="B442" s="330"/>
      <c r="C442" s="331"/>
      <c r="D442" s="330"/>
    </row>
    <row r="443" spans="1:4" x14ac:dyDescent="0.2">
      <c r="A443" s="328"/>
      <c r="B443" s="330"/>
      <c r="C443" s="331"/>
      <c r="D443" s="330"/>
    </row>
    <row r="444" spans="1:4" x14ac:dyDescent="0.2">
      <c r="A444" s="328"/>
      <c r="B444" s="330"/>
      <c r="C444" s="331"/>
      <c r="D444" s="330"/>
    </row>
    <row r="445" spans="1:4" x14ac:dyDescent="0.2">
      <c r="A445" s="328"/>
      <c r="B445" s="330"/>
      <c r="C445" s="331"/>
      <c r="D445" s="330"/>
    </row>
    <row r="446" spans="1:4" x14ac:dyDescent="0.2">
      <c r="A446" s="328"/>
      <c r="B446" s="330"/>
      <c r="C446" s="331"/>
      <c r="D446" s="330"/>
    </row>
    <row r="447" spans="1:4" x14ac:dyDescent="0.2">
      <c r="A447" s="328"/>
      <c r="B447" s="330"/>
      <c r="C447" s="331"/>
      <c r="D447" s="330"/>
    </row>
    <row r="448" spans="1:4" x14ac:dyDescent="0.2">
      <c r="B448" s="211"/>
      <c r="C448" s="212"/>
      <c r="D448" s="211"/>
    </row>
    <row r="449" spans="2:4" x14ac:dyDescent="0.2">
      <c r="B449" s="211"/>
      <c r="C449" s="212"/>
      <c r="D449" s="211"/>
    </row>
    <row r="450" spans="2:4" x14ac:dyDescent="0.2">
      <c r="B450" s="211"/>
      <c r="C450" s="212"/>
      <c r="D450" s="211"/>
    </row>
    <row r="451" spans="2:4" x14ac:dyDescent="0.2">
      <c r="B451" s="211"/>
      <c r="C451" s="212"/>
      <c r="D451" s="211"/>
    </row>
    <row r="452" spans="2:4" x14ac:dyDescent="0.2">
      <c r="B452" s="211"/>
      <c r="C452" s="212"/>
      <c r="D452" s="211"/>
    </row>
    <row r="453" spans="2:4" x14ac:dyDescent="0.2">
      <c r="B453" s="211"/>
      <c r="C453" s="212"/>
      <c r="D453" s="211"/>
    </row>
    <row r="454" spans="2:4" x14ac:dyDescent="0.2">
      <c r="B454" s="211"/>
      <c r="C454" s="212"/>
      <c r="D454" s="211"/>
    </row>
    <row r="455" spans="2:4" x14ac:dyDescent="0.2">
      <c r="B455" s="211"/>
      <c r="C455" s="212"/>
      <c r="D455" s="211"/>
    </row>
    <row r="456" spans="2:4" x14ac:dyDescent="0.2">
      <c r="B456" s="211"/>
      <c r="C456" s="212"/>
      <c r="D456" s="211"/>
    </row>
    <row r="457" spans="2:4" x14ac:dyDescent="0.2">
      <c r="B457" s="211"/>
      <c r="C457" s="212"/>
      <c r="D457" s="211"/>
    </row>
  </sheetData>
  <sheetProtection password="DD24" sheet="1" autoFilter="0" pivotTables="0"/>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C2 B5:D5 B7:D7 B9:D9 B11:D11 B19:D19 B21:D21 B23:D23 B25:D25 B27:D27 B29:D29 B31:D31 B33:D33 B39:D39 B41:D41 B43:D43 B45:D45 B50:D50 B52:D52 B13:D13">
    <cfRule type="expression" dxfId="10" priority="48">
      <formula>FIND("Rs",$C$2)</formula>
    </cfRule>
    <cfRule type="expression" dxfId="9" priority="49">
      <formula>FIND("Lg",$C$2)</formula>
    </cfRule>
    <cfRule type="expression" dxfId="8" priority="50">
      <formula>FIND("Rt",$C$2)</formula>
    </cfRule>
    <cfRule type="expression" dxfId="7" priority="51">
      <formula>FIND("Of",$C$2)</formula>
    </cfRule>
  </conditionalFormatting>
  <conditionalFormatting sqref="E19 E21 E23 E25 E27 E29 E31 E33 E39 E41 E43 E45 E50 E52">
    <cfRule type="expression" dxfId="6" priority="1">
      <formula>FIND("Rs",$C$2)</formula>
    </cfRule>
    <cfRule type="expression" dxfId="5" priority="2">
      <formula>FIND("Lg",$C$2)</formula>
    </cfRule>
    <cfRule type="expression" dxfId="4" priority="3">
      <formula>FIND("Rt",$C$2)</formula>
    </cfRule>
    <cfRule type="expression" dxfId="3" priority="4">
      <formula>FIND("Of",$C$2)</formula>
    </cfRule>
  </conditionalFormatting>
  <dataValidations count="1">
    <dataValidation type="list" allowBlank="1" showInputMessage="1" showErrorMessage="1" sqref="C2:D2">
      <formula1>$B$55:$B$326</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N283"/>
  <sheetViews>
    <sheetView showGridLines="0" zoomScaleNormal="100" workbookViewId="0">
      <pane xSplit="3" ySplit="4" topLeftCell="D254" activePane="bottomRight" state="frozen"/>
      <selection pane="topRight"/>
      <selection pane="bottomLeft"/>
      <selection pane="bottomRight" activeCell="C14" sqref="C14"/>
    </sheetView>
  </sheetViews>
  <sheetFormatPr defaultColWidth="9" defaultRowHeight="16.2" customHeight="1" x14ac:dyDescent="0.2"/>
  <cols>
    <col min="1" max="1" width="3.109375" style="34" customWidth="1"/>
    <col min="2" max="2" width="10.88671875" style="43" customWidth="1"/>
    <col min="3" max="3" width="33.77734375" style="38" customWidth="1"/>
    <col min="4" max="5" width="15.21875" style="35" customWidth="1"/>
    <col min="6" max="6" width="15.21875" style="39" customWidth="1"/>
    <col min="7" max="7" width="15.21875" style="34" customWidth="1"/>
    <col min="8" max="9" width="15.21875" style="40" customWidth="1"/>
    <col min="10" max="10" width="31.21875" style="34" customWidth="1"/>
    <col min="11" max="11" width="9" style="34" customWidth="1"/>
    <col min="12" max="12" width="9" style="34"/>
    <col min="13" max="13" width="11.44140625" style="34" bestFit="1" customWidth="1"/>
    <col min="14" max="14" width="10.109375" style="34" bestFit="1" customWidth="1"/>
    <col min="15" max="16384" width="9" style="34"/>
  </cols>
  <sheetData>
    <row r="1" spans="2:14" ht="14.4" customHeight="1" x14ac:dyDescent="0.2">
      <c r="B1" s="37"/>
    </row>
    <row r="2" spans="2:14" s="24" customFormat="1" ht="20.399999999999999" customHeight="1" x14ac:dyDescent="0.2">
      <c r="B2" s="812" t="s">
        <v>67</v>
      </c>
      <c r="C2" s="815" t="s">
        <v>24</v>
      </c>
      <c r="D2" s="153"/>
      <c r="E2" s="810" t="s">
        <v>23</v>
      </c>
      <c r="F2" s="811"/>
      <c r="G2" s="818" t="s">
        <v>22</v>
      </c>
      <c r="H2" s="818"/>
      <c r="I2" s="818"/>
      <c r="J2" s="807" t="s">
        <v>25</v>
      </c>
    </row>
    <row r="3" spans="2:14" s="24" customFormat="1" ht="27" customHeight="1" x14ac:dyDescent="0.2">
      <c r="B3" s="813"/>
      <c r="C3" s="816"/>
      <c r="D3" s="25" t="s">
        <v>949</v>
      </c>
      <c r="E3" s="26" t="s">
        <v>21</v>
      </c>
      <c r="F3" s="27" t="s">
        <v>59</v>
      </c>
      <c r="G3" s="28" t="s">
        <v>21</v>
      </c>
      <c r="H3" s="29" t="s">
        <v>20</v>
      </c>
      <c r="I3" s="29" t="s">
        <v>71</v>
      </c>
      <c r="J3" s="808"/>
    </row>
    <row r="4" spans="2:14" s="24" customFormat="1" ht="16.2" customHeight="1" x14ac:dyDescent="0.2">
      <c r="B4" s="814"/>
      <c r="C4" s="817"/>
      <c r="D4" s="30" t="s">
        <v>885</v>
      </c>
      <c r="E4" s="30" t="s">
        <v>885</v>
      </c>
      <c r="F4" s="31" t="s">
        <v>72</v>
      </c>
      <c r="G4" s="32" t="s">
        <v>885</v>
      </c>
      <c r="H4" s="33" t="s">
        <v>18</v>
      </c>
      <c r="I4" s="33" t="s">
        <v>73</v>
      </c>
      <c r="J4" s="809"/>
    </row>
    <row r="5" spans="2:14" ht="16.2" customHeight="1" x14ac:dyDescent="0.2">
      <c r="B5" s="71" t="s">
        <v>74</v>
      </c>
      <c r="C5" s="148" t="s">
        <v>789</v>
      </c>
      <c r="D5" s="86">
        <v>44900</v>
      </c>
      <c r="E5" s="199">
        <v>46200</v>
      </c>
      <c r="F5" s="99">
        <v>3.8</v>
      </c>
      <c r="G5" s="86">
        <v>44400</v>
      </c>
      <c r="H5" s="117">
        <v>4</v>
      </c>
      <c r="I5" s="99">
        <v>4</v>
      </c>
      <c r="J5" s="148" t="s">
        <v>27</v>
      </c>
      <c r="M5" s="35"/>
      <c r="N5" s="36"/>
    </row>
    <row r="6" spans="2:14" ht="16.2" customHeight="1" x14ac:dyDescent="0.2">
      <c r="B6" s="72" t="s">
        <v>68</v>
      </c>
      <c r="C6" s="149" t="s">
        <v>127</v>
      </c>
      <c r="D6" s="200">
        <v>20500</v>
      </c>
      <c r="E6" s="201">
        <v>19800</v>
      </c>
      <c r="F6" s="100">
        <v>4.4000000000000004</v>
      </c>
      <c r="G6" s="87">
        <v>20800</v>
      </c>
      <c r="H6" s="100">
        <v>4.2</v>
      </c>
      <c r="I6" s="100">
        <v>4.5</v>
      </c>
      <c r="J6" s="149" t="s">
        <v>26</v>
      </c>
      <c r="M6" s="35"/>
      <c r="N6" s="36"/>
    </row>
    <row r="7" spans="2:14" ht="16.2" customHeight="1" x14ac:dyDescent="0.2">
      <c r="B7" s="73" t="s">
        <v>75</v>
      </c>
      <c r="C7" s="150" t="s">
        <v>128</v>
      </c>
      <c r="D7" s="202">
        <v>26700</v>
      </c>
      <c r="E7" s="203">
        <v>27000</v>
      </c>
      <c r="F7" s="101">
        <v>4.2</v>
      </c>
      <c r="G7" s="88">
        <v>26300</v>
      </c>
      <c r="H7" s="101">
        <v>3.9</v>
      </c>
      <c r="I7" s="101">
        <v>4.4000000000000004</v>
      </c>
      <c r="J7" s="150" t="s">
        <v>28</v>
      </c>
      <c r="M7" s="35"/>
      <c r="N7" s="36"/>
    </row>
    <row r="8" spans="2:14" ht="16.2" customHeight="1" x14ac:dyDescent="0.2">
      <c r="B8" s="72" t="s">
        <v>69</v>
      </c>
      <c r="C8" s="149" t="s">
        <v>129</v>
      </c>
      <c r="D8" s="200">
        <v>21300</v>
      </c>
      <c r="E8" s="201">
        <v>20700</v>
      </c>
      <c r="F8" s="100">
        <v>4.4000000000000004</v>
      </c>
      <c r="G8" s="87">
        <v>21600</v>
      </c>
      <c r="H8" s="100">
        <v>4.3</v>
      </c>
      <c r="I8" s="100">
        <v>4.5999999999999996</v>
      </c>
      <c r="J8" s="149" t="s">
        <v>27</v>
      </c>
      <c r="M8" s="35"/>
      <c r="N8" s="36"/>
    </row>
    <row r="9" spans="2:14" ht="16.2" customHeight="1" x14ac:dyDescent="0.2">
      <c r="B9" s="73" t="s">
        <v>76</v>
      </c>
      <c r="C9" s="150" t="s">
        <v>130</v>
      </c>
      <c r="D9" s="202">
        <v>12000</v>
      </c>
      <c r="E9" s="203">
        <v>12300</v>
      </c>
      <c r="F9" s="101">
        <v>4.0999999999999996</v>
      </c>
      <c r="G9" s="88">
        <v>11800</v>
      </c>
      <c r="H9" s="101">
        <v>4.0999999999999996</v>
      </c>
      <c r="I9" s="101">
        <v>4.3</v>
      </c>
      <c r="J9" s="150" t="s">
        <v>27</v>
      </c>
      <c r="M9" s="35"/>
      <c r="N9" s="36"/>
    </row>
    <row r="10" spans="2:14" ht="16.2" customHeight="1" x14ac:dyDescent="0.2">
      <c r="B10" s="72" t="s">
        <v>70</v>
      </c>
      <c r="C10" s="149" t="s">
        <v>131</v>
      </c>
      <c r="D10" s="200">
        <v>10300</v>
      </c>
      <c r="E10" s="201">
        <v>10400</v>
      </c>
      <c r="F10" s="100">
        <v>4.0999999999999996</v>
      </c>
      <c r="G10" s="87">
        <v>10100</v>
      </c>
      <c r="H10" s="100">
        <v>3.9</v>
      </c>
      <c r="I10" s="100">
        <v>4.3</v>
      </c>
      <c r="J10" s="149" t="s">
        <v>28</v>
      </c>
      <c r="M10" s="35"/>
      <c r="N10" s="36"/>
    </row>
    <row r="11" spans="2:14" ht="16.2" customHeight="1" x14ac:dyDescent="0.2">
      <c r="B11" s="73" t="s">
        <v>77</v>
      </c>
      <c r="C11" s="150" t="s">
        <v>132</v>
      </c>
      <c r="D11" s="202">
        <v>10400</v>
      </c>
      <c r="E11" s="203">
        <v>10600</v>
      </c>
      <c r="F11" s="101">
        <v>3.9</v>
      </c>
      <c r="G11" s="88">
        <v>10300</v>
      </c>
      <c r="H11" s="101">
        <v>3.7</v>
      </c>
      <c r="I11" s="101">
        <v>4.0999999999999996</v>
      </c>
      <c r="J11" s="150" t="s">
        <v>26</v>
      </c>
      <c r="M11" s="35"/>
      <c r="N11" s="36"/>
    </row>
    <row r="12" spans="2:14" ht="16.2" customHeight="1" x14ac:dyDescent="0.2">
      <c r="B12" s="72" t="s">
        <v>78</v>
      </c>
      <c r="C12" s="149" t="s">
        <v>133</v>
      </c>
      <c r="D12" s="200">
        <v>11100</v>
      </c>
      <c r="E12" s="201">
        <v>11300</v>
      </c>
      <c r="F12" s="100">
        <v>4.0999999999999996</v>
      </c>
      <c r="G12" s="87">
        <v>10900</v>
      </c>
      <c r="H12" s="100">
        <v>3.9</v>
      </c>
      <c r="I12" s="100">
        <v>4.3</v>
      </c>
      <c r="J12" s="149" t="s">
        <v>28</v>
      </c>
      <c r="M12" s="35"/>
      <c r="N12" s="36"/>
    </row>
    <row r="13" spans="2:14" ht="16.2" customHeight="1" x14ac:dyDescent="0.2">
      <c r="B13" s="73" t="s">
        <v>79</v>
      </c>
      <c r="C13" s="150" t="s">
        <v>134</v>
      </c>
      <c r="D13" s="202">
        <v>7090</v>
      </c>
      <c r="E13" s="203">
        <v>7250</v>
      </c>
      <c r="F13" s="101">
        <v>4.4000000000000004</v>
      </c>
      <c r="G13" s="88">
        <v>7020</v>
      </c>
      <c r="H13" s="101">
        <v>4.2</v>
      </c>
      <c r="I13" s="101">
        <v>4.5999999999999996</v>
      </c>
      <c r="J13" s="150" t="s">
        <v>26</v>
      </c>
      <c r="M13" s="35"/>
      <c r="N13" s="36"/>
    </row>
    <row r="14" spans="2:14" ht="16.2" customHeight="1" x14ac:dyDescent="0.2">
      <c r="B14" s="72" t="s">
        <v>80</v>
      </c>
      <c r="C14" s="149" t="s">
        <v>135</v>
      </c>
      <c r="D14" s="200">
        <v>7930</v>
      </c>
      <c r="E14" s="201">
        <v>8240</v>
      </c>
      <c r="F14" s="100">
        <v>4.5</v>
      </c>
      <c r="G14" s="87">
        <v>7930</v>
      </c>
      <c r="H14" s="100">
        <v>4.2</v>
      </c>
      <c r="I14" s="100">
        <v>4.8</v>
      </c>
      <c r="J14" s="149" t="s">
        <v>181</v>
      </c>
      <c r="M14" s="35"/>
      <c r="N14" s="36"/>
    </row>
    <row r="15" spans="2:14" ht="16.2" customHeight="1" x14ac:dyDescent="0.2">
      <c r="B15" s="73" t="s">
        <v>81</v>
      </c>
      <c r="C15" s="150" t="s">
        <v>136</v>
      </c>
      <c r="D15" s="202">
        <v>5320</v>
      </c>
      <c r="E15" s="203">
        <v>5410</v>
      </c>
      <c r="F15" s="101">
        <v>4</v>
      </c>
      <c r="G15" s="88">
        <v>5280</v>
      </c>
      <c r="H15" s="101">
        <v>3.8</v>
      </c>
      <c r="I15" s="101">
        <v>4.2</v>
      </c>
      <c r="J15" s="150" t="s">
        <v>26</v>
      </c>
      <c r="M15" s="35"/>
      <c r="N15" s="36"/>
    </row>
    <row r="16" spans="2:14" ht="16.2" customHeight="1" x14ac:dyDescent="0.2">
      <c r="B16" s="72" t="s">
        <v>82</v>
      </c>
      <c r="C16" s="149" t="s">
        <v>137</v>
      </c>
      <c r="D16" s="200">
        <v>4480</v>
      </c>
      <c r="E16" s="201">
        <v>4590</v>
      </c>
      <c r="F16" s="100">
        <v>4.5</v>
      </c>
      <c r="G16" s="87">
        <v>4480</v>
      </c>
      <c r="H16" s="100">
        <v>4.2</v>
      </c>
      <c r="I16" s="100">
        <v>4.8</v>
      </c>
      <c r="J16" s="149" t="s">
        <v>181</v>
      </c>
      <c r="M16" s="35"/>
      <c r="N16" s="36"/>
    </row>
    <row r="17" spans="2:14" ht="16.2" customHeight="1" x14ac:dyDescent="0.2">
      <c r="B17" s="73" t="s">
        <v>83</v>
      </c>
      <c r="C17" s="150" t="s">
        <v>138</v>
      </c>
      <c r="D17" s="202">
        <v>4060</v>
      </c>
      <c r="E17" s="203">
        <v>4120</v>
      </c>
      <c r="F17" s="101">
        <v>4.0999999999999996</v>
      </c>
      <c r="G17" s="88">
        <v>4000</v>
      </c>
      <c r="H17" s="101">
        <v>3.9</v>
      </c>
      <c r="I17" s="101">
        <v>4.3</v>
      </c>
      <c r="J17" s="150" t="s">
        <v>28</v>
      </c>
      <c r="M17" s="35"/>
      <c r="N17" s="36"/>
    </row>
    <row r="18" spans="2:14" ht="16.2" customHeight="1" x14ac:dyDescent="0.2">
      <c r="B18" s="72" t="s">
        <v>84</v>
      </c>
      <c r="C18" s="149" t="s">
        <v>139</v>
      </c>
      <c r="D18" s="200">
        <v>3310</v>
      </c>
      <c r="E18" s="201">
        <v>3320</v>
      </c>
      <c r="F18" s="100">
        <v>4.5999999999999996</v>
      </c>
      <c r="G18" s="87">
        <v>3300</v>
      </c>
      <c r="H18" s="100">
        <v>4.5999999999999996</v>
      </c>
      <c r="I18" s="100">
        <v>4.8</v>
      </c>
      <c r="J18" s="149" t="s">
        <v>27</v>
      </c>
      <c r="M18" s="35"/>
      <c r="N18" s="36"/>
    </row>
    <row r="19" spans="2:14" ht="16.2" customHeight="1" x14ac:dyDescent="0.2">
      <c r="B19" s="73" t="s">
        <v>85</v>
      </c>
      <c r="C19" s="150" t="s">
        <v>140</v>
      </c>
      <c r="D19" s="202">
        <v>4700</v>
      </c>
      <c r="E19" s="203">
        <v>4850</v>
      </c>
      <c r="F19" s="101">
        <v>4.3</v>
      </c>
      <c r="G19" s="88">
        <v>4630</v>
      </c>
      <c r="H19" s="101">
        <v>4.4000000000000004</v>
      </c>
      <c r="I19" s="101">
        <v>4.5</v>
      </c>
      <c r="J19" s="150" t="s">
        <v>27</v>
      </c>
      <c r="M19" s="35"/>
      <c r="N19" s="36"/>
    </row>
    <row r="20" spans="2:14" ht="16.2" customHeight="1" x14ac:dyDescent="0.2">
      <c r="B20" s="72" t="s">
        <v>86</v>
      </c>
      <c r="C20" s="149" t="s">
        <v>141</v>
      </c>
      <c r="D20" s="200">
        <v>4520</v>
      </c>
      <c r="E20" s="201">
        <v>4600</v>
      </c>
      <c r="F20" s="100">
        <v>3.9</v>
      </c>
      <c r="G20" s="87">
        <v>4440</v>
      </c>
      <c r="H20" s="100">
        <v>3.7</v>
      </c>
      <c r="I20" s="100">
        <v>4.0999999999999996</v>
      </c>
      <c r="J20" s="149" t="s">
        <v>28</v>
      </c>
      <c r="M20" s="35"/>
      <c r="N20" s="36"/>
    </row>
    <row r="21" spans="2:14" ht="16.2" customHeight="1" x14ac:dyDescent="0.2">
      <c r="B21" s="73" t="s">
        <v>87</v>
      </c>
      <c r="C21" s="150" t="s">
        <v>142</v>
      </c>
      <c r="D21" s="202">
        <v>5140</v>
      </c>
      <c r="E21" s="203">
        <v>5220</v>
      </c>
      <c r="F21" s="101">
        <v>4</v>
      </c>
      <c r="G21" s="88">
        <v>5060</v>
      </c>
      <c r="H21" s="101">
        <v>3.8</v>
      </c>
      <c r="I21" s="101">
        <v>4.2</v>
      </c>
      <c r="J21" s="150" t="s">
        <v>28</v>
      </c>
      <c r="M21" s="35"/>
      <c r="N21" s="36"/>
    </row>
    <row r="22" spans="2:14" ht="16.2" customHeight="1" x14ac:dyDescent="0.2">
      <c r="B22" s="72" t="s">
        <v>88</v>
      </c>
      <c r="C22" s="149" t="s">
        <v>143</v>
      </c>
      <c r="D22" s="200">
        <v>4670</v>
      </c>
      <c r="E22" s="201">
        <v>4820</v>
      </c>
      <c r="F22" s="100">
        <v>4.7</v>
      </c>
      <c r="G22" s="87">
        <v>4610</v>
      </c>
      <c r="H22" s="100">
        <v>4.4000000000000004</v>
      </c>
      <c r="I22" s="100">
        <v>4.9000000000000004</v>
      </c>
      <c r="J22" s="149" t="s">
        <v>26</v>
      </c>
      <c r="M22" s="35"/>
      <c r="N22" s="36"/>
    </row>
    <row r="23" spans="2:14" ht="16.2" customHeight="1" x14ac:dyDescent="0.2">
      <c r="B23" s="73" t="s">
        <v>89</v>
      </c>
      <c r="C23" s="150" t="s">
        <v>144</v>
      </c>
      <c r="D23" s="202">
        <v>3350</v>
      </c>
      <c r="E23" s="203">
        <v>3400</v>
      </c>
      <c r="F23" s="101">
        <v>4.5</v>
      </c>
      <c r="G23" s="88">
        <v>3300</v>
      </c>
      <c r="H23" s="101">
        <v>4.3</v>
      </c>
      <c r="I23" s="101">
        <v>4.7</v>
      </c>
      <c r="J23" s="150" t="s">
        <v>28</v>
      </c>
      <c r="M23" s="35"/>
      <c r="N23" s="36"/>
    </row>
    <row r="24" spans="2:14" ht="16.2" customHeight="1" x14ac:dyDescent="0.2">
      <c r="B24" s="72" t="s">
        <v>90</v>
      </c>
      <c r="C24" s="149" t="s">
        <v>145</v>
      </c>
      <c r="D24" s="200">
        <v>4580</v>
      </c>
      <c r="E24" s="201">
        <v>4650</v>
      </c>
      <c r="F24" s="100">
        <v>4.0999999999999996</v>
      </c>
      <c r="G24" s="87">
        <v>4500</v>
      </c>
      <c r="H24" s="100">
        <v>3.9</v>
      </c>
      <c r="I24" s="100">
        <v>4.3</v>
      </c>
      <c r="J24" s="149" t="s">
        <v>28</v>
      </c>
      <c r="M24" s="35"/>
      <c r="N24" s="36"/>
    </row>
    <row r="25" spans="2:14" ht="16.2" customHeight="1" x14ac:dyDescent="0.2">
      <c r="B25" s="73" t="s">
        <v>91</v>
      </c>
      <c r="C25" s="150" t="s">
        <v>146</v>
      </c>
      <c r="D25" s="202">
        <v>2480</v>
      </c>
      <c r="E25" s="203">
        <v>2490</v>
      </c>
      <c r="F25" s="101">
        <v>4.3</v>
      </c>
      <c r="G25" s="88">
        <v>2470</v>
      </c>
      <c r="H25" s="101">
        <v>4.3</v>
      </c>
      <c r="I25" s="101">
        <v>4.5</v>
      </c>
      <c r="J25" s="150" t="s">
        <v>27</v>
      </c>
      <c r="M25" s="35"/>
      <c r="N25" s="36"/>
    </row>
    <row r="26" spans="2:14" ht="16.2" customHeight="1" x14ac:dyDescent="0.2">
      <c r="B26" s="72" t="s">
        <v>92</v>
      </c>
      <c r="C26" s="149" t="s">
        <v>147</v>
      </c>
      <c r="D26" s="200">
        <v>4160</v>
      </c>
      <c r="E26" s="201">
        <v>4230</v>
      </c>
      <c r="F26" s="100">
        <v>4.2</v>
      </c>
      <c r="G26" s="87">
        <v>4090</v>
      </c>
      <c r="H26" s="100">
        <v>4</v>
      </c>
      <c r="I26" s="100">
        <v>4.4000000000000004</v>
      </c>
      <c r="J26" s="149" t="s">
        <v>28</v>
      </c>
      <c r="M26" s="35"/>
      <c r="N26" s="36"/>
    </row>
    <row r="27" spans="2:14" ht="16.2" customHeight="1" x14ac:dyDescent="0.2">
      <c r="B27" s="73" t="s">
        <v>93</v>
      </c>
      <c r="C27" s="150" t="s">
        <v>148</v>
      </c>
      <c r="D27" s="202">
        <v>2820</v>
      </c>
      <c r="E27" s="203">
        <v>2860</v>
      </c>
      <c r="F27" s="101">
        <v>4.5</v>
      </c>
      <c r="G27" s="88">
        <v>2770</v>
      </c>
      <c r="H27" s="101">
        <v>4.3</v>
      </c>
      <c r="I27" s="101">
        <v>4.7</v>
      </c>
      <c r="J27" s="150" t="s">
        <v>28</v>
      </c>
      <c r="M27" s="35"/>
      <c r="N27" s="36"/>
    </row>
    <row r="28" spans="2:14" ht="16.2" customHeight="1" x14ac:dyDescent="0.2">
      <c r="B28" s="72" t="s">
        <v>94</v>
      </c>
      <c r="C28" s="149" t="s">
        <v>149</v>
      </c>
      <c r="D28" s="200">
        <v>3050</v>
      </c>
      <c r="E28" s="201">
        <v>3100</v>
      </c>
      <c r="F28" s="100">
        <v>4.0999999999999996</v>
      </c>
      <c r="G28" s="87">
        <v>3000</v>
      </c>
      <c r="H28" s="100">
        <v>3.9</v>
      </c>
      <c r="I28" s="100">
        <v>4.3</v>
      </c>
      <c r="J28" s="149" t="s">
        <v>28</v>
      </c>
      <c r="M28" s="35"/>
      <c r="N28" s="36"/>
    </row>
    <row r="29" spans="2:14" ht="16.2" customHeight="1" x14ac:dyDescent="0.2">
      <c r="B29" s="74" t="s">
        <v>95</v>
      </c>
      <c r="C29" s="151" t="s">
        <v>150</v>
      </c>
      <c r="D29" s="204">
        <v>2210</v>
      </c>
      <c r="E29" s="205">
        <v>2250</v>
      </c>
      <c r="F29" s="102">
        <v>4.4000000000000004</v>
      </c>
      <c r="G29" s="89">
        <v>2190</v>
      </c>
      <c r="H29" s="102">
        <v>4.5999999999999996</v>
      </c>
      <c r="I29" s="102">
        <v>4.5999999999999996</v>
      </c>
      <c r="J29" s="151" t="s">
        <v>27</v>
      </c>
      <c r="M29" s="35"/>
      <c r="N29" s="36"/>
    </row>
    <row r="30" spans="2:14" ht="16.2" customHeight="1" x14ac:dyDescent="0.2">
      <c r="B30" s="72" t="s">
        <v>96</v>
      </c>
      <c r="C30" s="149" t="s">
        <v>151</v>
      </c>
      <c r="D30" s="200">
        <v>2310</v>
      </c>
      <c r="E30" s="201">
        <v>2330</v>
      </c>
      <c r="F30" s="100">
        <v>4.3</v>
      </c>
      <c r="G30" s="87">
        <v>2280</v>
      </c>
      <c r="H30" s="100">
        <v>4.0999999999999996</v>
      </c>
      <c r="I30" s="100">
        <v>4.5</v>
      </c>
      <c r="J30" s="149" t="s">
        <v>28</v>
      </c>
      <c r="M30" s="35"/>
      <c r="N30" s="36"/>
    </row>
    <row r="31" spans="2:14" ht="16.2" customHeight="1" x14ac:dyDescent="0.2">
      <c r="B31" s="73" t="s">
        <v>97</v>
      </c>
      <c r="C31" s="150" t="s">
        <v>152</v>
      </c>
      <c r="D31" s="202">
        <v>1330</v>
      </c>
      <c r="E31" s="203">
        <v>1340</v>
      </c>
      <c r="F31" s="101">
        <v>4.7</v>
      </c>
      <c r="G31" s="88">
        <v>1320</v>
      </c>
      <c r="H31" s="101">
        <v>4.5</v>
      </c>
      <c r="I31" s="101">
        <v>4.9000000000000004</v>
      </c>
      <c r="J31" s="150" t="s">
        <v>28</v>
      </c>
      <c r="M31" s="35"/>
      <c r="N31" s="36"/>
    </row>
    <row r="32" spans="2:14" ht="16.2" customHeight="1" x14ac:dyDescent="0.2">
      <c r="B32" s="72" t="s">
        <v>98</v>
      </c>
      <c r="C32" s="149" t="s">
        <v>153</v>
      </c>
      <c r="D32" s="200">
        <v>1810</v>
      </c>
      <c r="E32" s="201">
        <v>1830</v>
      </c>
      <c r="F32" s="100">
        <v>4.4000000000000004</v>
      </c>
      <c r="G32" s="87">
        <v>1780</v>
      </c>
      <c r="H32" s="100">
        <v>4.2</v>
      </c>
      <c r="I32" s="100">
        <v>4.5999999999999996</v>
      </c>
      <c r="J32" s="149" t="s">
        <v>28</v>
      </c>
      <c r="M32" s="35"/>
      <c r="N32" s="36"/>
    </row>
    <row r="33" spans="2:14" ht="16.2" customHeight="1" x14ac:dyDescent="0.2">
      <c r="B33" s="73" t="s">
        <v>99</v>
      </c>
      <c r="C33" s="150" t="s">
        <v>154</v>
      </c>
      <c r="D33" s="202">
        <v>6470</v>
      </c>
      <c r="E33" s="203">
        <v>6560</v>
      </c>
      <c r="F33" s="101">
        <v>4.2</v>
      </c>
      <c r="G33" s="88">
        <v>6380</v>
      </c>
      <c r="H33" s="101">
        <v>4</v>
      </c>
      <c r="I33" s="101">
        <v>4.4000000000000004</v>
      </c>
      <c r="J33" s="150" t="s">
        <v>28</v>
      </c>
      <c r="M33" s="35"/>
      <c r="N33" s="36"/>
    </row>
    <row r="34" spans="2:14" ht="16.2" customHeight="1" x14ac:dyDescent="0.2">
      <c r="B34" s="72" t="s">
        <v>100</v>
      </c>
      <c r="C34" s="149" t="s">
        <v>155</v>
      </c>
      <c r="D34" s="200">
        <v>4570</v>
      </c>
      <c r="E34" s="201">
        <v>4570</v>
      </c>
      <c r="F34" s="100">
        <v>5.2</v>
      </c>
      <c r="G34" s="87">
        <v>4570</v>
      </c>
      <c r="H34" s="100">
        <v>5.3</v>
      </c>
      <c r="I34" s="100">
        <v>5.4</v>
      </c>
      <c r="J34" s="149" t="s">
        <v>27</v>
      </c>
      <c r="M34" s="35"/>
      <c r="N34" s="36"/>
    </row>
    <row r="35" spans="2:14" ht="16.2" customHeight="1" x14ac:dyDescent="0.2">
      <c r="B35" s="73" t="s">
        <v>101</v>
      </c>
      <c r="C35" s="150" t="s">
        <v>156</v>
      </c>
      <c r="D35" s="202">
        <v>5000</v>
      </c>
      <c r="E35" s="203">
        <v>5080</v>
      </c>
      <c r="F35" s="101">
        <v>4.7</v>
      </c>
      <c r="G35" s="88">
        <v>4960</v>
      </c>
      <c r="H35" s="101">
        <v>4.8</v>
      </c>
      <c r="I35" s="101">
        <v>5.2</v>
      </c>
      <c r="J35" s="150" t="s">
        <v>26</v>
      </c>
      <c r="M35" s="35"/>
      <c r="N35" s="36"/>
    </row>
    <row r="36" spans="2:14" ht="16.2" customHeight="1" x14ac:dyDescent="0.2">
      <c r="B36" s="72" t="s">
        <v>102</v>
      </c>
      <c r="C36" s="149" t="s">
        <v>157</v>
      </c>
      <c r="D36" s="200">
        <v>1090</v>
      </c>
      <c r="E36" s="201">
        <v>1100</v>
      </c>
      <c r="F36" s="100">
        <v>4.5999999999999996</v>
      </c>
      <c r="G36" s="87">
        <v>1070</v>
      </c>
      <c r="H36" s="100">
        <v>4.4000000000000004</v>
      </c>
      <c r="I36" s="100">
        <v>4.8</v>
      </c>
      <c r="J36" s="149" t="s">
        <v>28</v>
      </c>
      <c r="M36" s="35"/>
      <c r="N36" s="36"/>
    </row>
    <row r="37" spans="2:14" ht="16.2" customHeight="1" x14ac:dyDescent="0.2">
      <c r="B37" s="73" t="s">
        <v>103</v>
      </c>
      <c r="C37" s="150" t="s">
        <v>158</v>
      </c>
      <c r="D37" s="202">
        <v>858</v>
      </c>
      <c r="E37" s="203">
        <v>867</v>
      </c>
      <c r="F37" s="101">
        <v>4.7</v>
      </c>
      <c r="G37" s="88">
        <v>848</v>
      </c>
      <c r="H37" s="101">
        <v>4.5</v>
      </c>
      <c r="I37" s="101">
        <v>4.9000000000000004</v>
      </c>
      <c r="J37" s="150" t="s">
        <v>28</v>
      </c>
      <c r="M37" s="35"/>
      <c r="N37" s="36"/>
    </row>
    <row r="38" spans="2:14" ht="16.2" customHeight="1" x14ac:dyDescent="0.2">
      <c r="B38" s="72" t="s">
        <v>104</v>
      </c>
      <c r="C38" s="149" t="s">
        <v>159</v>
      </c>
      <c r="D38" s="200">
        <v>3400</v>
      </c>
      <c r="E38" s="201">
        <v>3430</v>
      </c>
      <c r="F38" s="100">
        <v>4.8</v>
      </c>
      <c r="G38" s="87">
        <v>3400</v>
      </c>
      <c r="H38" s="100">
        <v>4.5</v>
      </c>
      <c r="I38" s="100">
        <v>5.0999999999999996</v>
      </c>
      <c r="J38" s="149" t="s">
        <v>181</v>
      </c>
      <c r="M38" s="35"/>
      <c r="N38" s="36"/>
    </row>
    <row r="39" spans="2:14" ht="16.2" customHeight="1" x14ac:dyDescent="0.2">
      <c r="B39" s="73" t="s">
        <v>105</v>
      </c>
      <c r="C39" s="150" t="s">
        <v>160</v>
      </c>
      <c r="D39" s="202">
        <v>1820</v>
      </c>
      <c r="E39" s="203">
        <v>1840</v>
      </c>
      <c r="F39" s="101">
        <v>5</v>
      </c>
      <c r="G39" s="88">
        <v>1800</v>
      </c>
      <c r="H39" s="101">
        <v>4.8</v>
      </c>
      <c r="I39" s="101">
        <v>5.2</v>
      </c>
      <c r="J39" s="150" t="s">
        <v>28</v>
      </c>
      <c r="M39" s="35"/>
      <c r="N39" s="36"/>
    </row>
    <row r="40" spans="2:14" ht="16.2" customHeight="1" x14ac:dyDescent="0.2">
      <c r="B40" s="72" t="s">
        <v>106</v>
      </c>
      <c r="C40" s="149" t="s">
        <v>161</v>
      </c>
      <c r="D40" s="200">
        <v>3950</v>
      </c>
      <c r="E40" s="201">
        <v>3880</v>
      </c>
      <c r="F40" s="100">
        <v>5</v>
      </c>
      <c r="G40" s="87">
        <v>3980</v>
      </c>
      <c r="H40" s="100">
        <v>5.2</v>
      </c>
      <c r="I40" s="100">
        <v>5.2</v>
      </c>
      <c r="J40" s="149" t="s">
        <v>27</v>
      </c>
      <c r="M40" s="35"/>
      <c r="N40" s="36"/>
    </row>
    <row r="41" spans="2:14" ht="16.2" customHeight="1" x14ac:dyDescent="0.2">
      <c r="B41" s="73" t="s">
        <v>107</v>
      </c>
      <c r="C41" s="150" t="s">
        <v>162</v>
      </c>
      <c r="D41" s="202">
        <v>7930</v>
      </c>
      <c r="E41" s="203">
        <v>7980</v>
      </c>
      <c r="F41" s="101">
        <v>5.0999999999999996</v>
      </c>
      <c r="G41" s="88">
        <v>7870</v>
      </c>
      <c r="H41" s="101">
        <v>4.9000000000000004</v>
      </c>
      <c r="I41" s="101">
        <v>5.3</v>
      </c>
      <c r="J41" s="150" t="s">
        <v>182</v>
      </c>
      <c r="M41" s="35"/>
      <c r="N41" s="36"/>
    </row>
    <row r="42" spans="2:14" ht="16.2" customHeight="1" x14ac:dyDescent="0.2">
      <c r="B42" s="72" t="s">
        <v>108</v>
      </c>
      <c r="C42" s="149" t="s">
        <v>163</v>
      </c>
      <c r="D42" s="200">
        <v>5720</v>
      </c>
      <c r="E42" s="201">
        <v>5790</v>
      </c>
      <c r="F42" s="100">
        <v>4.7</v>
      </c>
      <c r="G42" s="87">
        <v>5640</v>
      </c>
      <c r="H42" s="100">
        <v>4.5</v>
      </c>
      <c r="I42" s="100">
        <v>4.9000000000000004</v>
      </c>
      <c r="J42" s="149" t="s">
        <v>28</v>
      </c>
      <c r="M42" s="35"/>
      <c r="N42" s="36"/>
    </row>
    <row r="43" spans="2:14" ht="16.2" customHeight="1" x14ac:dyDescent="0.2">
      <c r="B43" s="73" t="s">
        <v>109</v>
      </c>
      <c r="C43" s="150" t="s">
        <v>164</v>
      </c>
      <c r="D43" s="202">
        <v>2840</v>
      </c>
      <c r="E43" s="203">
        <v>2690</v>
      </c>
      <c r="F43" s="101">
        <v>5.2</v>
      </c>
      <c r="G43" s="88">
        <v>2910</v>
      </c>
      <c r="H43" s="101">
        <v>5</v>
      </c>
      <c r="I43" s="101">
        <v>5.4</v>
      </c>
      <c r="J43" s="150" t="s">
        <v>27</v>
      </c>
      <c r="M43" s="35"/>
      <c r="N43" s="36"/>
    </row>
    <row r="44" spans="2:14" ht="16.2" customHeight="1" x14ac:dyDescent="0.2">
      <c r="B44" s="72" t="s">
        <v>110</v>
      </c>
      <c r="C44" s="149" t="s">
        <v>165</v>
      </c>
      <c r="D44" s="200">
        <v>1800</v>
      </c>
      <c r="E44" s="201">
        <v>1800</v>
      </c>
      <c r="F44" s="100">
        <v>5.4</v>
      </c>
      <c r="G44" s="87">
        <v>1800</v>
      </c>
      <c r="H44" s="100">
        <v>5.2</v>
      </c>
      <c r="I44" s="100">
        <v>5.6</v>
      </c>
      <c r="J44" s="149" t="s">
        <v>182</v>
      </c>
      <c r="M44" s="35"/>
      <c r="N44" s="36"/>
    </row>
    <row r="45" spans="2:14" ht="16.2" customHeight="1" x14ac:dyDescent="0.2">
      <c r="B45" s="73" t="s">
        <v>111</v>
      </c>
      <c r="C45" s="150" t="s">
        <v>166</v>
      </c>
      <c r="D45" s="202">
        <v>6480</v>
      </c>
      <c r="E45" s="203">
        <v>6530</v>
      </c>
      <c r="F45" s="101">
        <v>5.2</v>
      </c>
      <c r="G45" s="88">
        <v>6430</v>
      </c>
      <c r="H45" s="101">
        <v>5</v>
      </c>
      <c r="I45" s="101">
        <v>5.4</v>
      </c>
      <c r="J45" s="150" t="s">
        <v>28</v>
      </c>
      <c r="M45" s="35"/>
      <c r="N45" s="36"/>
    </row>
    <row r="46" spans="2:14" ht="16.2" customHeight="1" x14ac:dyDescent="0.2">
      <c r="B46" s="72" t="s">
        <v>112</v>
      </c>
      <c r="C46" s="149" t="s">
        <v>167</v>
      </c>
      <c r="D46" s="200">
        <v>4250</v>
      </c>
      <c r="E46" s="201">
        <v>4290</v>
      </c>
      <c r="F46" s="100">
        <v>5.3</v>
      </c>
      <c r="G46" s="87">
        <v>4210</v>
      </c>
      <c r="H46" s="100">
        <v>5.0999999999999996</v>
      </c>
      <c r="I46" s="100">
        <v>5.5</v>
      </c>
      <c r="J46" s="149" t="s">
        <v>28</v>
      </c>
      <c r="M46" s="35"/>
      <c r="N46" s="36"/>
    </row>
    <row r="47" spans="2:14" ht="16.2" customHeight="1" x14ac:dyDescent="0.2">
      <c r="B47" s="73" t="s">
        <v>113</v>
      </c>
      <c r="C47" s="150" t="s">
        <v>168</v>
      </c>
      <c r="D47" s="202">
        <v>3260</v>
      </c>
      <c r="E47" s="203">
        <v>3270</v>
      </c>
      <c r="F47" s="101">
        <v>5.3</v>
      </c>
      <c r="G47" s="88">
        <v>3240</v>
      </c>
      <c r="H47" s="101">
        <v>5.4</v>
      </c>
      <c r="I47" s="101">
        <v>5.2</v>
      </c>
      <c r="J47" s="150" t="s">
        <v>28</v>
      </c>
      <c r="M47" s="35"/>
      <c r="N47" s="36"/>
    </row>
    <row r="48" spans="2:14" ht="16.2" customHeight="1" x14ac:dyDescent="0.2">
      <c r="B48" s="72" t="s">
        <v>114</v>
      </c>
      <c r="C48" s="149" t="s">
        <v>169</v>
      </c>
      <c r="D48" s="200">
        <v>2080</v>
      </c>
      <c r="E48" s="201">
        <v>2090</v>
      </c>
      <c r="F48" s="100">
        <v>5.6</v>
      </c>
      <c r="G48" s="87">
        <v>2060</v>
      </c>
      <c r="H48" s="100">
        <v>5.4</v>
      </c>
      <c r="I48" s="100">
        <v>5.8</v>
      </c>
      <c r="J48" s="149" t="s">
        <v>183</v>
      </c>
      <c r="M48" s="35"/>
      <c r="N48" s="36"/>
    </row>
    <row r="49" spans="2:14" ht="16.2" customHeight="1" x14ac:dyDescent="0.2">
      <c r="B49" s="73" t="s">
        <v>115</v>
      </c>
      <c r="C49" s="150" t="s">
        <v>170</v>
      </c>
      <c r="D49" s="202">
        <v>2250</v>
      </c>
      <c r="E49" s="203">
        <v>2170</v>
      </c>
      <c r="F49" s="101">
        <v>5.8</v>
      </c>
      <c r="G49" s="88">
        <v>2280</v>
      </c>
      <c r="H49" s="101">
        <v>5.8</v>
      </c>
      <c r="I49" s="101">
        <v>6</v>
      </c>
      <c r="J49" s="150" t="s">
        <v>27</v>
      </c>
      <c r="M49" s="35"/>
      <c r="N49" s="36"/>
    </row>
    <row r="50" spans="2:14" ht="16.2" customHeight="1" x14ac:dyDescent="0.2">
      <c r="B50" s="72" t="s">
        <v>116</v>
      </c>
      <c r="C50" s="149" t="s">
        <v>171</v>
      </c>
      <c r="D50" s="200">
        <v>2160</v>
      </c>
      <c r="E50" s="201">
        <v>2180</v>
      </c>
      <c r="F50" s="100">
        <v>5</v>
      </c>
      <c r="G50" s="87">
        <v>2140</v>
      </c>
      <c r="H50" s="100">
        <v>4.8</v>
      </c>
      <c r="I50" s="100">
        <v>5.2</v>
      </c>
      <c r="J50" s="149" t="s">
        <v>28</v>
      </c>
      <c r="M50" s="35"/>
      <c r="N50" s="36"/>
    </row>
    <row r="51" spans="2:14" ht="16.2" customHeight="1" x14ac:dyDescent="0.2">
      <c r="B51" s="73" t="s">
        <v>117</v>
      </c>
      <c r="C51" s="150" t="s">
        <v>172</v>
      </c>
      <c r="D51" s="202">
        <v>2280</v>
      </c>
      <c r="E51" s="203">
        <v>2320</v>
      </c>
      <c r="F51" s="101">
        <v>5.3</v>
      </c>
      <c r="G51" s="88">
        <v>2240</v>
      </c>
      <c r="H51" s="101">
        <v>5.0999999999999996</v>
      </c>
      <c r="I51" s="101">
        <v>5.5</v>
      </c>
      <c r="J51" s="150" t="s">
        <v>182</v>
      </c>
      <c r="M51" s="35"/>
      <c r="N51" s="36"/>
    </row>
    <row r="52" spans="2:14" ht="16.2" customHeight="1" x14ac:dyDescent="0.2">
      <c r="B52" s="72" t="s">
        <v>118</v>
      </c>
      <c r="C52" s="149" t="s">
        <v>173</v>
      </c>
      <c r="D52" s="200">
        <v>18300</v>
      </c>
      <c r="E52" s="201">
        <v>18100</v>
      </c>
      <c r="F52" s="100">
        <v>5.3</v>
      </c>
      <c r="G52" s="87">
        <v>18500</v>
      </c>
      <c r="H52" s="100">
        <v>4.9000000000000004</v>
      </c>
      <c r="I52" s="100">
        <v>5.3</v>
      </c>
      <c r="J52" s="149" t="s">
        <v>28</v>
      </c>
      <c r="M52" s="35"/>
      <c r="N52" s="36"/>
    </row>
    <row r="53" spans="2:14" ht="16.2" customHeight="1" x14ac:dyDescent="0.2">
      <c r="B53" s="73" t="s">
        <v>119</v>
      </c>
      <c r="C53" s="150" t="s">
        <v>174</v>
      </c>
      <c r="D53" s="202">
        <v>12100</v>
      </c>
      <c r="E53" s="203">
        <v>12200</v>
      </c>
      <c r="F53" s="101">
        <v>4.9000000000000004</v>
      </c>
      <c r="G53" s="88">
        <v>11900</v>
      </c>
      <c r="H53" s="101">
        <v>4.7</v>
      </c>
      <c r="I53" s="101">
        <v>5.0999999999999996</v>
      </c>
      <c r="J53" s="150" t="s">
        <v>182</v>
      </c>
      <c r="M53" s="35"/>
      <c r="N53" s="36"/>
    </row>
    <row r="54" spans="2:14" ht="16.2" customHeight="1" x14ac:dyDescent="0.2">
      <c r="B54" s="72" t="s">
        <v>120</v>
      </c>
      <c r="C54" s="149" t="s">
        <v>175</v>
      </c>
      <c r="D54" s="200">
        <v>6030</v>
      </c>
      <c r="E54" s="201">
        <v>6200</v>
      </c>
      <c r="F54" s="100">
        <v>5</v>
      </c>
      <c r="G54" s="87">
        <v>5960</v>
      </c>
      <c r="H54" s="100">
        <v>5.2</v>
      </c>
      <c r="I54" s="100">
        <v>5.2</v>
      </c>
      <c r="J54" s="149" t="s">
        <v>27</v>
      </c>
      <c r="M54" s="35"/>
      <c r="N54" s="36"/>
    </row>
    <row r="55" spans="2:14" ht="16.2" customHeight="1" x14ac:dyDescent="0.2">
      <c r="B55" s="73" t="s">
        <v>121</v>
      </c>
      <c r="C55" s="150" t="s">
        <v>176</v>
      </c>
      <c r="D55" s="202">
        <v>3450</v>
      </c>
      <c r="E55" s="203">
        <v>3540</v>
      </c>
      <c r="F55" s="101">
        <v>4.4000000000000004</v>
      </c>
      <c r="G55" s="88">
        <v>3410</v>
      </c>
      <c r="H55" s="101">
        <v>4.2</v>
      </c>
      <c r="I55" s="101">
        <v>4.5999999999999996</v>
      </c>
      <c r="J55" s="150" t="s">
        <v>26</v>
      </c>
      <c r="M55" s="35"/>
      <c r="N55" s="36"/>
    </row>
    <row r="56" spans="2:14" ht="16.2" customHeight="1" x14ac:dyDescent="0.2">
      <c r="B56" s="72" t="s">
        <v>122</v>
      </c>
      <c r="C56" s="149" t="s">
        <v>177</v>
      </c>
      <c r="D56" s="200">
        <v>3920</v>
      </c>
      <c r="E56" s="201">
        <v>3880</v>
      </c>
      <c r="F56" s="100">
        <v>4.9000000000000004</v>
      </c>
      <c r="G56" s="87">
        <v>3930</v>
      </c>
      <c r="H56" s="100">
        <v>5.0999999999999996</v>
      </c>
      <c r="I56" s="100">
        <v>5.0999999999999996</v>
      </c>
      <c r="J56" s="149" t="s">
        <v>27</v>
      </c>
      <c r="M56" s="35"/>
      <c r="N56" s="36"/>
    </row>
    <row r="57" spans="2:14" ht="16.2" customHeight="1" x14ac:dyDescent="0.2">
      <c r="B57" s="73" t="s">
        <v>123</v>
      </c>
      <c r="C57" s="150" t="s">
        <v>178</v>
      </c>
      <c r="D57" s="202">
        <v>2320</v>
      </c>
      <c r="E57" s="203">
        <v>2270</v>
      </c>
      <c r="F57" s="101">
        <v>6.1</v>
      </c>
      <c r="G57" s="88">
        <v>2340</v>
      </c>
      <c r="H57" s="101">
        <v>6.3</v>
      </c>
      <c r="I57" s="101">
        <v>6.3</v>
      </c>
      <c r="J57" s="150" t="s">
        <v>27</v>
      </c>
      <c r="M57" s="35"/>
      <c r="N57" s="36"/>
    </row>
    <row r="58" spans="2:14" ht="16.2" customHeight="1" x14ac:dyDescent="0.2">
      <c r="B58" s="72" t="s">
        <v>124</v>
      </c>
      <c r="C58" s="149" t="s">
        <v>179</v>
      </c>
      <c r="D58" s="200">
        <v>4280</v>
      </c>
      <c r="E58" s="201">
        <v>4320</v>
      </c>
      <c r="F58" s="100">
        <v>5.2</v>
      </c>
      <c r="G58" s="87">
        <v>4230</v>
      </c>
      <c r="H58" s="100">
        <v>5</v>
      </c>
      <c r="I58" s="100">
        <v>5.4</v>
      </c>
      <c r="J58" s="149" t="s">
        <v>28</v>
      </c>
      <c r="M58" s="35"/>
      <c r="N58" s="36"/>
    </row>
    <row r="59" spans="2:14" ht="16.2" customHeight="1" thickBot="1" x14ac:dyDescent="0.25">
      <c r="B59" s="75" t="s">
        <v>125</v>
      </c>
      <c r="C59" s="152" t="s">
        <v>180</v>
      </c>
      <c r="D59" s="206">
        <v>2170</v>
      </c>
      <c r="E59" s="207">
        <v>2190</v>
      </c>
      <c r="F59" s="103">
        <v>5.2</v>
      </c>
      <c r="G59" s="90">
        <v>2150</v>
      </c>
      <c r="H59" s="103">
        <v>5</v>
      </c>
      <c r="I59" s="103">
        <v>5.4</v>
      </c>
      <c r="J59" s="152" t="s">
        <v>28</v>
      </c>
      <c r="M59" s="35"/>
      <c r="N59" s="36"/>
    </row>
    <row r="60" spans="2:14" ht="16.2" customHeight="1" thickTop="1" x14ac:dyDescent="0.2">
      <c r="B60" s="65" t="s">
        <v>184</v>
      </c>
      <c r="C60" s="68" t="s">
        <v>223</v>
      </c>
      <c r="D60" s="91">
        <v>17500</v>
      </c>
      <c r="E60" s="91">
        <v>17200</v>
      </c>
      <c r="F60" s="104">
        <v>5.2</v>
      </c>
      <c r="G60" s="91">
        <v>17600</v>
      </c>
      <c r="H60" s="113">
        <v>5</v>
      </c>
      <c r="I60" s="104">
        <v>5.4</v>
      </c>
      <c r="J60" s="68" t="s">
        <v>26</v>
      </c>
      <c r="M60" s="35"/>
      <c r="N60" s="36"/>
    </row>
    <row r="61" spans="2:14" ht="16.2" customHeight="1" x14ac:dyDescent="0.2">
      <c r="B61" s="66" t="s">
        <v>185</v>
      </c>
      <c r="C61" s="69" t="s">
        <v>224</v>
      </c>
      <c r="D61" s="92">
        <v>15400</v>
      </c>
      <c r="E61" s="92">
        <v>15700</v>
      </c>
      <c r="F61" s="105">
        <v>5.3</v>
      </c>
      <c r="G61" s="92">
        <v>15300</v>
      </c>
      <c r="H61" s="112">
        <v>5.3</v>
      </c>
      <c r="I61" s="105">
        <v>5.5</v>
      </c>
      <c r="J61" s="69" t="s">
        <v>27</v>
      </c>
      <c r="M61" s="35"/>
      <c r="N61" s="36"/>
    </row>
    <row r="62" spans="2:14" ht="16.2" customHeight="1" x14ac:dyDescent="0.2">
      <c r="B62" s="65" t="s">
        <v>186</v>
      </c>
      <c r="C62" s="68" t="s">
        <v>225</v>
      </c>
      <c r="D62" s="91">
        <v>10700</v>
      </c>
      <c r="E62" s="91">
        <v>10800</v>
      </c>
      <c r="F62" s="104">
        <v>4.2</v>
      </c>
      <c r="G62" s="91">
        <v>10500</v>
      </c>
      <c r="H62" s="113">
        <v>4</v>
      </c>
      <c r="I62" s="104">
        <v>4.4000000000000004</v>
      </c>
      <c r="J62" s="68" t="s">
        <v>182</v>
      </c>
      <c r="M62" s="35"/>
      <c r="N62" s="36"/>
    </row>
    <row r="63" spans="2:14" ht="16.2" customHeight="1" x14ac:dyDescent="0.2">
      <c r="B63" s="66" t="s">
        <v>187</v>
      </c>
      <c r="C63" s="69" t="s">
        <v>226</v>
      </c>
      <c r="D63" s="92">
        <v>7370</v>
      </c>
      <c r="E63" s="92">
        <v>7470</v>
      </c>
      <c r="F63" s="105">
        <v>4.5999999999999996</v>
      </c>
      <c r="G63" s="92">
        <v>7330</v>
      </c>
      <c r="H63" s="112">
        <v>4.5999999999999996</v>
      </c>
      <c r="I63" s="105">
        <v>4.8</v>
      </c>
      <c r="J63" s="69" t="s">
        <v>27</v>
      </c>
      <c r="M63" s="35"/>
      <c r="N63" s="36"/>
    </row>
    <row r="64" spans="2:14" ht="16.2" customHeight="1" x14ac:dyDescent="0.2">
      <c r="B64" s="65" t="s">
        <v>188</v>
      </c>
      <c r="C64" s="68" t="s">
        <v>227</v>
      </c>
      <c r="D64" s="91">
        <v>4570</v>
      </c>
      <c r="E64" s="91">
        <v>4480</v>
      </c>
      <c r="F64" s="104">
        <v>4.0999999999999996</v>
      </c>
      <c r="G64" s="91">
        <v>4610</v>
      </c>
      <c r="H64" s="113">
        <v>3.9</v>
      </c>
      <c r="I64" s="104">
        <v>4.3</v>
      </c>
      <c r="J64" s="68" t="s">
        <v>26</v>
      </c>
      <c r="M64" s="35"/>
      <c r="N64" s="36"/>
    </row>
    <row r="65" spans="2:14" ht="16.2" customHeight="1" x14ac:dyDescent="0.2">
      <c r="B65" s="66" t="s">
        <v>189</v>
      </c>
      <c r="C65" s="69" t="s">
        <v>228</v>
      </c>
      <c r="D65" s="92">
        <v>4330</v>
      </c>
      <c r="E65" s="92">
        <v>4270</v>
      </c>
      <c r="F65" s="105">
        <v>4.4000000000000004</v>
      </c>
      <c r="G65" s="92">
        <v>4350</v>
      </c>
      <c r="H65" s="112">
        <v>4.2</v>
      </c>
      <c r="I65" s="105">
        <v>4.5999999999999996</v>
      </c>
      <c r="J65" s="69" t="s">
        <v>26</v>
      </c>
      <c r="M65" s="35"/>
      <c r="N65" s="36"/>
    </row>
    <row r="66" spans="2:14" ht="16.2" customHeight="1" x14ac:dyDescent="0.2">
      <c r="B66" s="65" t="s">
        <v>190</v>
      </c>
      <c r="C66" s="68" t="s">
        <v>229</v>
      </c>
      <c r="D66" s="91">
        <v>4260</v>
      </c>
      <c r="E66" s="91">
        <v>4290</v>
      </c>
      <c r="F66" s="104">
        <v>5.0999999999999996</v>
      </c>
      <c r="G66" s="91">
        <v>4230</v>
      </c>
      <c r="H66" s="113">
        <v>4.5</v>
      </c>
      <c r="I66" s="104">
        <v>4.9000000000000004</v>
      </c>
      <c r="J66" s="68" t="s">
        <v>28</v>
      </c>
      <c r="M66" s="35"/>
      <c r="N66" s="36"/>
    </row>
    <row r="67" spans="2:14" ht="16.2" customHeight="1" x14ac:dyDescent="0.2">
      <c r="B67" s="66" t="s">
        <v>191</v>
      </c>
      <c r="C67" s="69" t="s">
        <v>230</v>
      </c>
      <c r="D67" s="92">
        <v>3560</v>
      </c>
      <c r="E67" s="92">
        <v>3610</v>
      </c>
      <c r="F67" s="105">
        <v>5.3</v>
      </c>
      <c r="G67" s="92">
        <v>3500</v>
      </c>
      <c r="H67" s="112">
        <v>5.0999999999999996</v>
      </c>
      <c r="I67" s="105">
        <v>5.6</v>
      </c>
      <c r="J67" s="69" t="s">
        <v>28</v>
      </c>
      <c r="M67" s="35"/>
      <c r="N67" s="36"/>
    </row>
    <row r="68" spans="2:14" ht="16.2" customHeight="1" x14ac:dyDescent="0.2">
      <c r="B68" s="65" t="s">
        <v>192</v>
      </c>
      <c r="C68" s="68" t="s">
        <v>231</v>
      </c>
      <c r="D68" s="91">
        <v>3240</v>
      </c>
      <c r="E68" s="91">
        <v>3250</v>
      </c>
      <c r="F68" s="104">
        <v>5.5</v>
      </c>
      <c r="G68" s="91">
        <v>3230</v>
      </c>
      <c r="H68" s="113">
        <v>5.3</v>
      </c>
      <c r="I68" s="104">
        <v>5.7</v>
      </c>
      <c r="J68" s="68" t="s">
        <v>26</v>
      </c>
      <c r="M68" s="35"/>
      <c r="N68" s="36"/>
    </row>
    <row r="69" spans="2:14" ht="16.2" customHeight="1" x14ac:dyDescent="0.2">
      <c r="B69" s="66" t="s">
        <v>193</v>
      </c>
      <c r="C69" s="69" t="s">
        <v>232</v>
      </c>
      <c r="D69" s="92">
        <v>3010</v>
      </c>
      <c r="E69" s="92">
        <v>3030</v>
      </c>
      <c r="F69" s="105">
        <v>5.6</v>
      </c>
      <c r="G69" s="92">
        <v>2990</v>
      </c>
      <c r="H69" s="112">
        <v>5.3</v>
      </c>
      <c r="I69" s="105">
        <v>5.8</v>
      </c>
      <c r="J69" s="69" t="s">
        <v>28</v>
      </c>
      <c r="M69" s="35"/>
      <c r="N69" s="36"/>
    </row>
    <row r="70" spans="2:14" ht="16.2" customHeight="1" x14ac:dyDescent="0.2">
      <c r="B70" s="65" t="s">
        <v>194</v>
      </c>
      <c r="C70" s="68" t="s">
        <v>233</v>
      </c>
      <c r="D70" s="91">
        <v>2640</v>
      </c>
      <c r="E70" s="91">
        <v>2640</v>
      </c>
      <c r="F70" s="104">
        <v>4.7</v>
      </c>
      <c r="G70" s="91">
        <v>2640</v>
      </c>
      <c r="H70" s="113">
        <v>4.5</v>
      </c>
      <c r="I70" s="104">
        <v>4.9000000000000004</v>
      </c>
      <c r="J70" s="68" t="s">
        <v>26</v>
      </c>
      <c r="M70" s="35"/>
      <c r="N70" s="36"/>
    </row>
    <row r="71" spans="2:14" ht="16.2" customHeight="1" x14ac:dyDescent="0.2">
      <c r="B71" s="66" t="s">
        <v>195</v>
      </c>
      <c r="C71" s="69" t="s">
        <v>234</v>
      </c>
      <c r="D71" s="92">
        <v>1960</v>
      </c>
      <c r="E71" s="92">
        <v>1970</v>
      </c>
      <c r="F71" s="105">
        <v>5.5</v>
      </c>
      <c r="G71" s="92">
        <v>1940</v>
      </c>
      <c r="H71" s="112">
        <v>5.0999999999999996</v>
      </c>
      <c r="I71" s="105">
        <v>5.8</v>
      </c>
      <c r="J71" s="69" t="s">
        <v>28</v>
      </c>
      <c r="M71" s="35"/>
      <c r="N71" s="36"/>
    </row>
    <row r="72" spans="2:14" ht="16.2" customHeight="1" x14ac:dyDescent="0.2">
      <c r="B72" s="65" t="s">
        <v>196</v>
      </c>
      <c r="C72" s="68" t="s">
        <v>235</v>
      </c>
      <c r="D72" s="91">
        <v>1820</v>
      </c>
      <c r="E72" s="91">
        <v>1830</v>
      </c>
      <c r="F72" s="104">
        <v>5.5</v>
      </c>
      <c r="G72" s="91">
        <v>1800</v>
      </c>
      <c r="H72" s="113">
        <v>5.3</v>
      </c>
      <c r="I72" s="104">
        <v>5.7</v>
      </c>
      <c r="J72" s="68" t="s">
        <v>28</v>
      </c>
      <c r="M72" s="35"/>
      <c r="N72" s="36"/>
    </row>
    <row r="73" spans="2:14" ht="16.2" customHeight="1" x14ac:dyDescent="0.2">
      <c r="B73" s="66" t="s">
        <v>197</v>
      </c>
      <c r="C73" s="69" t="s">
        <v>236</v>
      </c>
      <c r="D73" s="92">
        <v>1340</v>
      </c>
      <c r="E73" s="92">
        <v>1350</v>
      </c>
      <c r="F73" s="105">
        <v>5.9</v>
      </c>
      <c r="G73" s="92">
        <v>1330</v>
      </c>
      <c r="H73" s="112">
        <v>5.7</v>
      </c>
      <c r="I73" s="105">
        <v>6.1</v>
      </c>
      <c r="J73" s="69" t="s">
        <v>28</v>
      </c>
      <c r="M73" s="35"/>
      <c r="N73" s="36"/>
    </row>
    <row r="74" spans="2:14" ht="16.2" customHeight="1" x14ac:dyDescent="0.2">
      <c r="B74" s="65" t="s">
        <v>198</v>
      </c>
      <c r="C74" s="68" t="s">
        <v>237</v>
      </c>
      <c r="D74" s="91">
        <v>2940</v>
      </c>
      <c r="E74" s="91" t="s">
        <v>598</v>
      </c>
      <c r="F74" s="104" t="s">
        <v>600</v>
      </c>
      <c r="G74" s="91">
        <v>2940</v>
      </c>
      <c r="H74" s="113">
        <v>5.4</v>
      </c>
      <c r="I74" s="104" t="s">
        <v>598</v>
      </c>
      <c r="J74" s="68" t="s">
        <v>602</v>
      </c>
      <c r="M74" s="35"/>
      <c r="N74" s="36"/>
    </row>
    <row r="75" spans="2:14" ht="16.2" customHeight="1" x14ac:dyDescent="0.2">
      <c r="B75" s="66" t="s">
        <v>199</v>
      </c>
      <c r="C75" s="69" t="s">
        <v>238</v>
      </c>
      <c r="D75" s="92">
        <v>1850</v>
      </c>
      <c r="E75" s="92" t="s">
        <v>599</v>
      </c>
      <c r="F75" s="105" t="s">
        <v>603</v>
      </c>
      <c r="G75" s="92">
        <v>1850</v>
      </c>
      <c r="H75" s="112">
        <v>5.2</v>
      </c>
      <c r="I75" s="105" t="s">
        <v>599</v>
      </c>
      <c r="J75" s="69" t="s">
        <v>604</v>
      </c>
      <c r="M75" s="35"/>
      <c r="N75" s="36"/>
    </row>
    <row r="76" spans="2:14" ht="16.2" customHeight="1" x14ac:dyDescent="0.2">
      <c r="B76" s="65" t="s">
        <v>200</v>
      </c>
      <c r="C76" s="68" t="s">
        <v>239</v>
      </c>
      <c r="D76" s="91">
        <v>1760</v>
      </c>
      <c r="E76" s="91" t="s">
        <v>598</v>
      </c>
      <c r="F76" s="104" t="s">
        <v>601</v>
      </c>
      <c r="G76" s="91">
        <v>1760</v>
      </c>
      <c r="H76" s="113">
        <v>5</v>
      </c>
      <c r="I76" s="104" t="s">
        <v>598</v>
      </c>
      <c r="J76" s="68" t="s">
        <v>605</v>
      </c>
      <c r="M76" s="35"/>
      <c r="N76" s="36"/>
    </row>
    <row r="77" spans="2:14" ht="16.2" customHeight="1" x14ac:dyDescent="0.2">
      <c r="B77" s="66" t="s">
        <v>201</v>
      </c>
      <c r="C77" s="69" t="s">
        <v>240</v>
      </c>
      <c r="D77" s="92">
        <v>1320</v>
      </c>
      <c r="E77" s="92" t="s">
        <v>599</v>
      </c>
      <c r="F77" s="105" t="s">
        <v>603</v>
      </c>
      <c r="G77" s="92">
        <v>1320</v>
      </c>
      <c r="H77" s="112">
        <v>5.5</v>
      </c>
      <c r="I77" s="105" t="s">
        <v>599</v>
      </c>
      <c r="J77" s="69" t="s">
        <v>606</v>
      </c>
      <c r="M77" s="35"/>
      <c r="N77" s="36"/>
    </row>
    <row r="78" spans="2:14" ht="16.2" customHeight="1" x14ac:dyDescent="0.2">
      <c r="B78" s="65" t="s">
        <v>202</v>
      </c>
      <c r="C78" s="68" t="s">
        <v>241</v>
      </c>
      <c r="D78" s="91">
        <v>1050</v>
      </c>
      <c r="E78" s="91" t="s">
        <v>598</v>
      </c>
      <c r="F78" s="104" t="s">
        <v>600</v>
      </c>
      <c r="G78" s="91">
        <v>1050</v>
      </c>
      <c r="H78" s="113">
        <v>6.5</v>
      </c>
      <c r="I78" s="104">
        <v>6.9</v>
      </c>
      <c r="J78" s="68" t="s">
        <v>607</v>
      </c>
      <c r="M78" s="35"/>
      <c r="N78" s="36"/>
    </row>
    <row r="79" spans="2:14" ht="16.2" customHeight="1" x14ac:dyDescent="0.2">
      <c r="B79" s="66" t="s">
        <v>203</v>
      </c>
      <c r="C79" s="69" t="s">
        <v>242</v>
      </c>
      <c r="D79" s="92">
        <v>906</v>
      </c>
      <c r="E79" s="92" t="s">
        <v>599</v>
      </c>
      <c r="F79" s="105" t="s">
        <v>608</v>
      </c>
      <c r="G79" s="92">
        <v>906</v>
      </c>
      <c r="H79" s="112">
        <v>5.0999999999999996</v>
      </c>
      <c r="I79" s="105" t="s">
        <v>599</v>
      </c>
      <c r="J79" s="69" t="s">
        <v>604</v>
      </c>
      <c r="M79" s="35"/>
      <c r="N79" s="36"/>
    </row>
    <row r="80" spans="2:14" ht="16.2" customHeight="1" x14ac:dyDescent="0.2">
      <c r="B80" s="65" t="s">
        <v>204</v>
      </c>
      <c r="C80" s="68" t="s">
        <v>243</v>
      </c>
      <c r="D80" s="91">
        <v>844</v>
      </c>
      <c r="E80" s="91" t="s">
        <v>598</v>
      </c>
      <c r="F80" s="104" t="s">
        <v>601</v>
      </c>
      <c r="G80" s="91">
        <v>844</v>
      </c>
      <c r="H80" s="113">
        <v>5.4</v>
      </c>
      <c r="I80" s="104" t="s">
        <v>598</v>
      </c>
      <c r="J80" s="68" t="s">
        <v>602</v>
      </c>
      <c r="M80" s="35"/>
      <c r="N80" s="36"/>
    </row>
    <row r="81" spans="2:14" ht="16.2" customHeight="1" x14ac:dyDescent="0.2">
      <c r="B81" s="66" t="s">
        <v>205</v>
      </c>
      <c r="C81" s="69" t="s">
        <v>244</v>
      </c>
      <c r="D81" s="92">
        <v>831</v>
      </c>
      <c r="E81" s="92" t="s">
        <v>599</v>
      </c>
      <c r="F81" s="105" t="s">
        <v>603</v>
      </c>
      <c r="G81" s="92">
        <v>831</v>
      </c>
      <c r="H81" s="112">
        <v>7</v>
      </c>
      <c r="I81" s="105" t="s">
        <v>599</v>
      </c>
      <c r="J81" s="69" t="s">
        <v>606</v>
      </c>
      <c r="M81" s="35"/>
      <c r="N81" s="36"/>
    </row>
    <row r="82" spans="2:14" ht="16.2" customHeight="1" x14ac:dyDescent="0.2">
      <c r="B82" s="65" t="s">
        <v>206</v>
      </c>
      <c r="C82" s="68" t="s">
        <v>245</v>
      </c>
      <c r="D82" s="91">
        <v>831</v>
      </c>
      <c r="E82" s="91" t="s">
        <v>598</v>
      </c>
      <c r="F82" s="104" t="s">
        <v>601</v>
      </c>
      <c r="G82" s="91">
        <v>831</v>
      </c>
      <c r="H82" s="113">
        <v>5.5</v>
      </c>
      <c r="I82" s="104" t="s">
        <v>598</v>
      </c>
      <c r="J82" s="68" t="s">
        <v>602</v>
      </c>
      <c r="M82" s="35"/>
      <c r="N82" s="36"/>
    </row>
    <row r="83" spans="2:14" ht="16.2" customHeight="1" x14ac:dyDescent="0.2">
      <c r="B83" s="66" t="s">
        <v>207</v>
      </c>
      <c r="C83" s="69" t="s">
        <v>246</v>
      </c>
      <c r="D83" s="92">
        <v>847</v>
      </c>
      <c r="E83" s="92" t="s">
        <v>599</v>
      </c>
      <c r="F83" s="105" t="s">
        <v>603</v>
      </c>
      <c r="G83" s="92">
        <v>847</v>
      </c>
      <c r="H83" s="112">
        <v>4.8</v>
      </c>
      <c r="I83" s="105">
        <v>5.2</v>
      </c>
      <c r="J83" s="69" t="s">
        <v>609</v>
      </c>
      <c r="M83" s="35"/>
      <c r="N83" s="36"/>
    </row>
    <row r="84" spans="2:14" ht="16.2" customHeight="1" x14ac:dyDescent="0.2">
      <c r="B84" s="65" t="s">
        <v>208</v>
      </c>
      <c r="C84" s="68" t="s">
        <v>247</v>
      </c>
      <c r="D84" s="91">
        <v>635</v>
      </c>
      <c r="E84" s="91" t="s">
        <v>598</v>
      </c>
      <c r="F84" s="104" t="s">
        <v>601</v>
      </c>
      <c r="G84" s="91">
        <v>635</v>
      </c>
      <c r="H84" s="113">
        <v>5.5</v>
      </c>
      <c r="I84" s="104" t="s">
        <v>598</v>
      </c>
      <c r="J84" s="68" t="s">
        <v>602</v>
      </c>
      <c r="M84" s="35"/>
      <c r="N84" s="36"/>
    </row>
    <row r="85" spans="2:14" ht="16.2" customHeight="1" x14ac:dyDescent="0.2">
      <c r="B85" s="66" t="s">
        <v>209</v>
      </c>
      <c r="C85" s="69" t="s">
        <v>248</v>
      </c>
      <c r="D85" s="92">
        <v>499</v>
      </c>
      <c r="E85" s="92" t="s">
        <v>599</v>
      </c>
      <c r="F85" s="105" t="s">
        <v>603</v>
      </c>
      <c r="G85" s="92">
        <v>499</v>
      </c>
      <c r="H85" s="112">
        <v>8</v>
      </c>
      <c r="I85" s="105">
        <v>8.4</v>
      </c>
      <c r="J85" s="69" t="s">
        <v>609</v>
      </c>
      <c r="M85" s="35"/>
      <c r="N85" s="36"/>
    </row>
    <row r="86" spans="2:14" ht="16.2" customHeight="1" x14ac:dyDescent="0.2">
      <c r="B86" s="65" t="s">
        <v>210</v>
      </c>
      <c r="C86" s="68" t="s">
        <v>249</v>
      </c>
      <c r="D86" s="91">
        <v>378</v>
      </c>
      <c r="E86" s="91" t="s">
        <v>598</v>
      </c>
      <c r="F86" s="104" t="s">
        <v>601</v>
      </c>
      <c r="G86" s="91">
        <v>378</v>
      </c>
      <c r="H86" s="113">
        <v>6</v>
      </c>
      <c r="I86" s="104" t="s">
        <v>598</v>
      </c>
      <c r="J86" s="68" t="s">
        <v>602</v>
      </c>
      <c r="M86" s="35"/>
      <c r="N86" s="36"/>
    </row>
    <row r="87" spans="2:14" ht="16.2" customHeight="1" x14ac:dyDescent="0.2">
      <c r="B87" s="66" t="s">
        <v>211</v>
      </c>
      <c r="C87" s="69" t="s">
        <v>250</v>
      </c>
      <c r="D87" s="92">
        <v>371</v>
      </c>
      <c r="E87" s="92" t="s">
        <v>599</v>
      </c>
      <c r="F87" s="105" t="s">
        <v>603</v>
      </c>
      <c r="G87" s="92">
        <v>371</v>
      </c>
      <c r="H87" s="112">
        <v>5.7</v>
      </c>
      <c r="I87" s="105">
        <v>6.1</v>
      </c>
      <c r="J87" s="69" t="s">
        <v>609</v>
      </c>
      <c r="M87" s="35"/>
      <c r="N87" s="36"/>
    </row>
    <row r="88" spans="2:14" ht="16.2" customHeight="1" x14ac:dyDescent="0.2">
      <c r="B88" s="65" t="s">
        <v>212</v>
      </c>
      <c r="C88" s="68" t="s">
        <v>251</v>
      </c>
      <c r="D88" s="91">
        <v>212</v>
      </c>
      <c r="E88" s="91" t="s">
        <v>598</v>
      </c>
      <c r="F88" s="104" t="s">
        <v>601</v>
      </c>
      <c r="G88" s="91">
        <v>212</v>
      </c>
      <c r="H88" s="113">
        <v>5.5</v>
      </c>
      <c r="I88" s="104" t="s">
        <v>598</v>
      </c>
      <c r="J88" s="68" t="s">
        <v>605</v>
      </c>
      <c r="M88" s="35"/>
      <c r="N88" s="36"/>
    </row>
    <row r="89" spans="2:14" ht="16.2" customHeight="1" x14ac:dyDescent="0.2">
      <c r="B89" s="66" t="s">
        <v>213</v>
      </c>
      <c r="C89" s="69" t="s">
        <v>252</v>
      </c>
      <c r="D89" s="92">
        <v>171</v>
      </c>
      <c r="E89" s="92" t="s">
        <v>599</v>
      </c>
      <c r="F89" s="105" t="s">
        <v>603</v>
      </c>
      <c r="G89" s="92">
        <v>171</v>
      </c>
      <c r="H89" s="112">
        <v>8.3000000000000007</v>
      </c>
      <c r="I89" s="105">
        <v>8.6999999999999993</v>
      </c>
      <c r="J89" s="69" t="s">
        <v>609</v>
      </c>
      <c r="M89" s="35"/>
      <c r="N89" s="36"/>
    </row>
    <row r="90" spans="2:14" ht="16.2" customHeight="1" x14ac:dyDescent="0.2">
      <c r="B90" s="65" t="s">
        <v>214</v>
      </c>
      <c r="C90" s="68" t="s">
        <v>790</v>
      </c>
      <c r="D90" s="91">
        <v>5460</v>
      </c>
      <c r="E90" s="91">
        <v>5560</v>
      </c>
      <c r="F90" s="104">
        <v>4.2</v>
      </c>
      <c r="G90" s="91">
        <v>5410</v>
      </c>
      <c r="H90" s="113">
        <v>4</v>
      </c>
      <c r="I90" s="104">
        <v>4.4000000000000004</v>
      </c>
      <c r="J90" s="68" t="s">
        <v>26</v>
      </c>
      <c r="M90" s="35"/>
      <c r="N90" s="36"/>
    </row>
    <row r="91" spans="2:14" ht="16.2" customHeight="1" x14ac:dyDescent="0.2">
      <c r="B91" s="66" t="s">
        <v>215</v>
      </c>
      <c r="C91" s="69" t="s">
        <v>254</v>
      </c>
      <c r="D91" s="92">
        <v>2130</v>
      </c>
      <c r="E91" s="92">
        <v>2150</v>
      </c>
      <c r="F91" s="105">
        <v>4.0999999999999996</v>
      </c>
      <c r="G91" s="92">
        <v>2120</v>
      </c>
      <c r="H91" s="112">
        <v>3.9</v>
      </c>
      <c r="I91" s="105">
        <v>4.3</v>
      </c>
      <c r="J91" s="69" t="s">
        <v>26</v>
      </c>
      <c r="M91" s="35"/>
      <c r="N91" s="36"/>
    </row>
    <row r="92" spans="2:14" ht="16.2" customHeight="1" x14ac:dyDescent="0.2">
      <c r="B92" s="65" t="s">
        <v>216</v>
      </c>
      <c r="C92" s="68" t="s">
        <v>255</v>
      </c>
      <c r="D92" s="91">
        <v>16300</v>
      </c>
      <c r="E92" s="91">
        <v>16600</v>
      </c>
      <c r="F92" s="104">
        <v>4.9000000000000004</v>
      </c>
      <c r="G92" s="91">
        <v>16200</v>
      </c>
      <c r="H92" s="113">
        <v>4.7</v>
      </c>
      <c r="I92" s="104">
        <v>5.0999999999999996</v>
      </c>
      <c r="J92" s="68" t="s">
        <v>182</v>
      </c>
      <c r="M92" s="35"/>
      <c r="N92" s="36"/>
    </row>
    <row r="93" spans="2:14" ht="16.2" customHeight="1" x14ac:dyDescent="0.2">
      <c r="B93" s="66" t="s">
        <v>217</v>
      </c>
      <c r="C93" s="69" t="s">
        <v>256</v>
      </c>
      <c r="D93" s="92">
        <v>10700</v>
      </c>
      <c r="E93" s="92">
        <v>10600</v>
      </c>
      <c r="F93" s="105">
        <v>5.4</v>
      </c>
      <c r="G93" s="92">
        <v>10700</v>
      </c>
      <c r="H93" s="123" t="s">
        <v>901</v>
      </c>
      <c r="I93" s="105">
        <v>5.6</v>
      </c>
      <c r="J93" s="69" t="s">
        <v>27</v>
      </c>
      <c r="M93" s="35"/>
      <c r="N93" s="36"/>
    </row>
    <row r="94" spans="2:14" ht="16.2" customHeight="1" x14ac:dyDescent="0.2">
      <c r="B94" s="65" t="s">
        <v>218</v>
      </c>
      <c r="C94" s="68" t="s">
        <v>257</v>
      </c>
      <c r="D94" s="91">
        <v>7270</v>
      </c>
      <c r="E94" s="91">
        <v>7270</v>
      </c>
      <c r="F94" s="104">
        <v>6.1</v>
      </c>
      <c r="G94" s="91">
        <v>7270</v>
      </c>
      <c r="H94" s="113">
        <v>5.9</v>
      </c>
      <c r="I94" s="104">
        <v>6.3</v>
      </c>
      <c r="J94" s="68" t="s">
        <v>26</v>
      </c>
      <c r="M94" s="35"/>
      <c r="N94" s="36"/>
    </row>
    <row r="95" spans="2:14" ht="16.2" customHeight="1" x14ac:dyDescent="0.2">
      <c r="B95" s="66" t="s">
        <v>219</v>
      </c>
      <c r="C95" s="69" t="s">
        <v>258</v>
      </c>
      <c r="D95" s="92">
        <v>5110</v>
      </c>
      <c r="E95" s="92">
        <v>5170</v>
      </c>
      <c r="F95" s="105">
        <v>5.7</v>
      </c>
      <c r="G95" s="92">
        <v>5080</v>
      </c>
      <c r="H95" s="123" t="s">
        <v>902</v>
      </c>
      <c r="I95" s="105">
        <v>5.9</v>
      </c>
      <c r="J95" s="69" t="s">
        <v>27</v>
      </c>
      <c r="M95" s="35"/>
      <c r="N95" s="36"/>
    </row>
    <row r="96" spans="2:14" ht="16.2" customHeight="1" x14ac:dyDescent="0.2">
      <c r="B96" s="65" t="s">
        <v>220</v>
      </c>
      <c r="C96" s="68" t="s">
        <v>259</v>
      </c>
      <c r="D96" s="91">
        <v>3650</v>
      </c>
      <c r="E96" s="91">
        <v>3720</v>
      </c>
      <c r="F96" s="104">
        <v>5.7</v>
      </c>
      <c r="G96" s="91">
        <v>3620</v>
      </c>
      <c r="H96" s="114" t="s">
        <v>903</v>
      </c>
      <c r="I96" s="104">
        <v>5.9</v>
      </c>
      <c r="J96" s="68" t="s">
        <v>27</v>
      </c>
      <c r="M96" s="35"/>
      <c r="N96" s="36"/>
    </row>
    <row r="97" spans="2:14" ht="16.2" customHeight="1" x14ac:dyDescent="0.2">
      <c r="B97" s="66" t="s">
        <v>221</v>
      </c>
      <c r="C97" s="69" t="s">
        <v>260</v>
      </c>
      <c r="D97" s="92">
        <v>5510</v>
      </c>
      <c r="E97" s="92">
        <v>5360</v>
      </c>
      <c r="F97" s="105">
        <v>4.7</v>
      </c>
      <c r="G97" s="92">
        <v>5580</v>
      </c>
      <c r="H97" s="275" t="s">
        <v>904</v>
      </c>
      <c r="I97" s="105">
        <v>4.9000000000000004</v>
      </c>
      <c r="J97" s="69" t="s">
        <v>27</v>
      </c>
      <c r="M97" s="35"/>
      <c r="N97" s="36"/>
    </row>
    <row r="98" spans="2:14" ht="16.2" customHeight="1" thickBot="1" x14ac:dyDescent="0.25">
      <c r="B98" s="67" t="s">
        <v>222</v>
      </c>
      <c r="C98" s="70" t="s">
        <v>261</v>
      </c>
      <c r="D98" s="93">
        <v>1890</v>
      </c>
      <c r="E98" s="93">
        <v>1760</v>
      </c>
      <c r="F98" s="106">
        <v>5.3</v>
      </c>
      <c r="G98" s="93">
        <v>1940</v>
      </c>
      <c r="H98" s="118">
        <v>5.5</v>
      </c>
      <c r="I98" s="106">
        <v>5.5</v>
      </c>
      <c r="J98" s="70" t="s">
        <v>27</v>
      </c>
      <c r="M98" s="35"/>
      <c r="N98" s="36"/>
    </row>
    <row r="99" spans="2:14" ht="16.2" customHeight="1" thickTop="1" x14ac:dyDescent="0.2">
      <c r="B99" s="76" t="s">
        <v>263</v>
      </c>
      <c r="C99" s="79" t="s">
        <v>282</v>
      </c>
      <c r="D99" s="94">
        <v>20100</v>
      </c>
      <c r="E99" s="94">
        <v>20400</v>
      </c>
      <c r="F99" s="107">
        <v>4.3</v>
      </c>
      <c r="G99" s="94">
        <v>20000</v>
      </c>
      <c r="H99" s="115" t="s">
        <v>905</v>
      </c>
      <c r="I99" s="107">
        <v>4.5</v>
      </c>
      <c r="J99" s="79" t="s">
        <v>27</v>
      </c>
      <c r="M99" s="35"/>
      <c r="N99" s="36"/>
    </row>
    <row r="100" spans="2:14" ht="16.2" customHeight="1" x14ac:dyDescent="0.2">
      <c r="B100" s="77" t="s">
        <v>264</v>
      </c>
      <c r="C100" s="80" t="s">
        <v>283</v>
      </c>
      <c r="D100" s="95">
        <v>18000</v>
      </c>
      <c r="E100" s="95">
        <v>18400</v>
      </c>
      <c r="F100" s="108">
        <v>4.5</v>
      </c>
      <c r="G100" s="95">
        <v>17800</v>
      </c>
      <c r="H100" s="116" t="s">
        <v>906</v>
      </c>
      <c r="I100" s="108">
        <v>4.7</v>
      </c>
      <c r="J100" s="80" t="s">
        <v>27</v>
      </c>
      <c r="M100" s="35"/>
      <c r="N100" s="36"/>
    </row>
    <row r="101" spans="2:14" ht="16.2" customHeight="1" x14ac:dyDescent="0.2">
      <c r="B101" s="66" t="s">
        <v>265</v>
      </c>
      <c r="C101" s="69" t="s">
        <v>284</v>
      </c>
      <c r="D101" s="92">
        <v>15700</v>
      </c>
      <c r="E101" s="92">
        <v>15900</v>
      </c>
      <c r="F101" s="105">
        <v>4.9000000000000004</v>
      </c>
      <c r="G101" s="92">
        <v>15500</v>
      </c>
      <c r="H101" s="112">
        <v>4.5999999999999996</v>
      </c>
      <c r="I101" s="105">
        <v>5.0999999999999996</v>
      </c>
      <c r="J101" s="69" t="s">
        <v>28</v>
      </c>
      <c r="M101" s="35"/>
      <c r="N101" s="36"/>
    </row>
    <row r="102" spans="2:14" ht="16.2" customHeight="1" x14ac:dyDescent="0.2">
      <c r="B102" s="77" t="s">
        <v>266</v>
      </c>
      <c r="C102" s="80" t="s">
        <v>285</v>
      </c>
      <c r="D102" s="95">
        <v>11700</v>
      </c>
      <c r="E102" s="95">
        <v>11800</v>
      </c>
      <c r="F102" s="108">
        <v>4.7</v>
      </c>
      <c r="G102" s="95">
        <v>11700</v>
      </c>
      <c r="H102" s="116" t="s">
        <v>907</v>
      </c>
      <c r="I102" s="108">
        <v>4.9000000000000004</v>
      </c>
      <c r="J102" s="80" t="s">
        <v>27</v>
      </c>
      <c r="M102" s="35"/>
      <c r="N102" s="36"/>
    </row>
    <row r="103" spans="2:14" ht="16.2" customHeight="1" x14ac:dyDescent="0.2">
      <c r="B103" s="66" t="s">
        <v>267</v>
      </c>
      <c r="C103" s="69" t="s">
        <v>286</v>
      </c>
      <c r="D103" s="92">
        <v>11900</v>
      </c>
      <c r="E103" s="92">
        <v>12000</v>
      </c>
      <c r="F103" s="105">
        <v>4.9000000000000004</v>
      </c>
      <c r="G103" s="92">
        <v>11900</v>
      </c>
      <c r="H103" s="112">
        <v>4.8</v>
      </c>
      <c r="I103" s="105">
        <v>5.2</v>
      </c>
      <c r="J103" s="69" t="s">
        <v>26</v>
      </c>
      <c r="M103" s="35"/>
      <c r="N103" s="36"/>
    </row>
    <row r="104" spans="2:14" ht="16.2" customHeight="1" x14ac:dyDescent="0.2">
      <c r="B104" s="77" t="s">
        <v>268</v>
      </c>
      <c r="C104" s="80" t="s">
        <v>287</v>
      </c>
      <c r="D104" s="95">
        <v>10200</v>
      </c>
      <c r="E104" s="95">
        <v>10200</v>
      </c>
      <c r="F104" s="108">
        <v>5</v>
      </c>
      <c r="G104" s="95">
        <v>10100</v>
      </c>
      <c r="H104" s="119">
        <v>4.5999999999999996</v>
      </c>
      <c r="I104" s="108">
        <v>5.2</v>
      </c>
      <c r="J104" s="80" t="s">
        <v>28</v>
      </c>
      <c r="M104" s="35"/>
      <c r="N104" s="36"/>
    </row>
    <row r="105" spans="2:14" ht="16.2" customHeight="1" x14ac:dyDescent="0.2">
      <c r="B105" s="66" t="s">
        <v>269</v>
      </c>
      <c r="C105" s="69" t="s">
        <v>288</v>
      </c>
      <c r="D105" s="92">
        <v>9350</v>
      </c>
      <c r="E105" s="92">
        <v>9340</v>
      </c>
      <c r="F105" s="105">
        <v>4.8</v>
      </c>
      <c r="G105" s="92">
        <v>9350</v>
      </c>
      <c r="H105" s="112">
        <v>4.5</v>
      </c>
      <c r="I105" s="105">
        <v>4.9000000000000004</v>
      </c>
      <c r="J105" s="69" t="s">
        <v>28</v>
      </c>
      <c r="M105" s="35"/>
      <c r="N105" s="36"/>
    </row>
    <row r="106" spans="2:14" ht="16.2" customHeight="1" x14ac:dyDescent="0.2">
      <c r="B106" s="77" t="s">
        <v>270</v>
      </c>
      <c r="C106" s="80" t="s">
        <v>289</v>
      </c>
      <c r="D106" s="95">
        <v>8550</v>
      </c>
      <c r="E106" s="95">
        <v>8630</v>
      </c>
      <c r="F106" s="108">
        <v>4.8</v>
      </c>
      <c r="G106" s="95">
        <v>8460</v>
      </c>
      <c r="H106" s="119">
        <v>4.4000000000000004</v>
      </c>
      <c r="I106" s="108">
        <v>5.0999999999999996</v>
      </c>
      <c r="J106" s="80" t="s">
        <v>28</v>
      </c>
      <c r="M106" s="35"/>
      <c r="N106" s="36"/>
    </row>
    <row r="107" spans="2:14" ht="16.2" customHeight="1" x14ac:dyDescent="0.2">
      <c r="B107" s="66" t="s">
        <v>271</v>
      </c>
      <c r="C107" s="69" t="s">
        <v>290</v>
      </c>
      <c r="D107" s="92">
        <v>5440</v>
      </c>
      <c r="E107" s="92">
        <v>5510</v>
      </c>
      <c r="F107" s="105">
        <v>4.9000000000000004</v>
      </c>
      <c r="G107" s="92">
        <v>5370</v>
      </c>
      <c r="H107" s="112">
        <v>4.5999999999999996</v>
      </c>
      <c r="I107" s="105">
        <v>5.2</v>
      </c>
      <c r="J107" s="69" t="s">
        <v>28</v>
      </c>
      <c r="M107" s="35"/>
      <c r="N107" s="36"/>
    </row>
    <row r="108" spans="2:14" ht="16.2" customHeight="1" x14ac:dyDescent="0.2">
      <c r="B108" s="77" t="s">
        <v>272</v>
      </c>
      <c r="C108" s="80" t="s">
        <v>291</v>
      </c>
      <c r="D108" s="95">
        <v>5260</v>
      </c>
      <c r="E108" s="95">
        <v>5250</v>
      </c>
      <c r="F108" s="108">
        <v>4.8</v>
      </c>
      <c r="G108" s="95">
        <v>5270</v>
      </c>
      <c r="H108" s="116" t="s">
        <v>908</v>
      </c>
      <c r="I108" s="108">
        <v>5</v>
      </c>
      <c r="J108" s="80" t="s">
        <v>27</v>
      </c>
      <c r="M108" s="35"/>
      <c r="N108" s="36"/>
    </row>
    <row r="109" spans="2:14" ht="16.2" customHeight="1" x14ac:dyDescent="0.2">
      <c r="B109" s="66" t="s">
        <v>273</v>
      </c>
      <c r="C109" s="69" t="s">
        <v>292</v>
      </c>
      <c r="D109" s="92">
        <v>4210</v>
      </c>
      <c r="E109" s="92">
        <v>4290</v>
      </c>
      <c r="F109" s="105">
        <v>5.4</v>
      </c>
      <c r="G109" s="92">
        <v>4170</v>
      </c>
      <c r="H109" s="112">
        <v>5.2</v>
      </c>
      <c r="I109" s="105">
        <v>5.6</v>
      </c>
      <c r="J109" s="69" t="s">
        <v>26</v>
      </c>
      <c r="M109" s="35"/>
      <c r="N109" s="36"/>
    </row>
    <row r="110" spans="2:14" ht="16.2" customHeight="1" x14ac:dyDescent="0.2">
      <c r="B110" s="77" t="s">
        <v>274</v>
      </c>
      <c r="C110" s="80" t="s">
        <v>293</v>
      </c>
      <c r="D110" s="95">
        <v>4410</v>
      </c>
      <c r="E110" s="95">
        <v>4440</v>
      </c>
      <c r="F110" s="108">
        <v>4.9000000000000004</v>
      </c>
      <c r="G110" s="95">
        <v>4390</v>
      </c>
      <c r="H110" s="119">
        <v>4.7</v>
      </c>
      <c r="I110" s="108">
        <v>5.0999999999999996</v>
      </c>
      <c r="J110" s="80" t="s">
        <v>26</v>
      </c>
      <c r="M110" s="35"/>
      <c r="N110" s="36"/>
    </row>
    <row r="111" spans="2:14" ht="16.2" customHeight="1" x14ac:dyDescent="0.2">
      <c r="B111" s="66" t="s">
        <v>275</v>
      </c>
      <c r="C111" s="69" t="s">
        <v>294</v>
      </c>
      <c r="D111" s="92">
        <v>3330</v>
      </c>
      <c r="E111" s="92">
        <v>3350</v>
      </c>
      <c r="F111" s="105">
        <v>5.2</v>
      </c>
      <c r="G111" s="92">
        <v>3320</v>
      </c>
      <c r="H111" s="112">
        <v>5</v>
      </c>
      <c r="I111" s="105">
        <v>5.4</v>
      </c>
      <c r="J111" s="69" t="s">
        <v>26</v>
      </c>
      <c r="M111" s="35"/>
      <c r="N111" s="36"/>
    </row>
    <row r="112" spans="2:14" ht="16.2" customHeight="1" x14ac:dyDescent="0.2">
      <c r="B112" s="77" t="s">
        <v>276</v>
      </c>
      <c r="C112" s="80" t="s">
        <v>295</v>
      </c>
      <c r="D112" s="95">
        <v>3220</v>
      </c>
      <c r="E112" s="95">
        <v>3250</v>
      </c>
      <c r="F112" s="108">
        <v>4.8</v>
      </c>
      <c r="G112" s="95">
        <v>3200</v>
      </c>
      <c r="H112" s="147" t="s">
        <v>909</v>
      </c>
      <c r="I112" s="108">
        <v>5</v>
      </c>
      <c r="J112" s="80" t="s">
        <v>27</v>
      </c>
      <c r="M112" s="35"/>
      <c r="N112" s="36"/>
    </row>
    <row r="113" spans="2:14" ht="16.2" customHeight="1" x14ac:dyDescent="0.2">
      <c r="B113" s="66" t="s">
        <v>277</v>
      </c>
      <c r="C113" s="69" t="s">
        <v>296</v>
      </c>
      <c r="D113" s="92">
        <v>11900</v>
      </c>
      <c r="E113" s="92">
        <v>12100</v>
      </c>
      <c r="F113" s="105">
        <v>4.7</v>
      </c>
      <c r="G113" s="92">
        <v>11700</v>
      </c>
      <c r="H113" s="112">
        <v>4.5</v>
      </c>
      <c r="I113" s="105">
        <v>4.9000000000000004</v>
      </c>
      <c r="J113" s="69" t="s">
        <v>183</v>
      </c>
      <c r="M113" s="35"/>
      <c r="N113" s="36"/>
    </row>
    <row r="114" spans="2:14" ht="16.2" customHeight="1" x14ac:dyDescent="0.2">
      <c r="B114" s="77" t="s">
        <v>278</v>
      </c>
      <c r="C114" s="80" t="s">
        <v>297</v>
      </c>
      <c r="D114" s="95">
        <v>3760</v>
      </c>
      <c r="E114" s="95">
        <v>3780</v>
      </c>
      <c r="F114" s="108">
        <v>6.2</v>
      </c>
      <c r="G114" s="95">
        <v>3750</v>
      </c>
      <c r="H114" s="119">
        <v>6</v>
      </c>
      <c r="I114" s="108">
        <v>6.4</v>
      </c>
      <c r="J114" s="80" t="s">
        <v>26</v>
      </c>
      <c r="M114" s="35"/>
      <c r="N114" s="36"/>
    </row>
    <row r="115" spans="2:14" ht="16.2" customHeight="1" x14ac:dyDescent="0.2">
      <c r="B115" s="66" t="s">
        <v>279</v>
      </c>
      <c r="C115" s="69" t="s">
        <v>298</v>
      </c>
      <c r="D115" s="92">
        <v>2460</v>
      </c>
      <c r="E115" s="92">
        <v>2480</v>
      </c>
      <c r="F115" s="105">
        <v>6.1</v>
      </c>
      <c r="G115" s="92">
        <v>2450</v>
      </c>
      <c r="H115" s="112">
        <v>5.9</v>
      </c>
      <c r="I115" s="105">
        <v>6.3</v>
      </c>
      <c r="J115" s="69" t="s">
        <v>26</v>
      </c>
      <c r="M115" s="35"/>
      <c r="N115" s="36"/>
    </row>
    <row r="116" spans="2:14" ht="16.2" customHeight="1" x14ac:dyDescent="0.2">
      <c r="B116" s="77" t="s">
        <v>280</v>
      </c>
      <c r="C116" s="80" t="s">
        <v>299</v>
      </c>
      <c r="D116" s="95">
        <v>728</v>
      </c>
      <c r="E116" s="95">
        <v>730</v>
      </c>
      <c r="F116" s="108">
        <v>6.1</v>
      </c>
      <c r="G116" s="95">
        <v>727</v>
      </c>
      <c r="H116" s="119">
        <v>5.9</v>
      </c>
      <c r="I116" s="108">
        <v>6.3</v>
      </c>
      <c r="J116" s="80" t="s">
        <v>26</v>
      </c>
      <c r="M116" s="35"/>
      <c r="N116" s="36"/>
    </row>
    <row r="117" spans="2:14" ht="16.2" customHeight="1" thickBot="1" x14ac:dyDescent="0.25">
      <c r="B117" s="78" t="s">
        <v>281</v>
      </c>
      <c r="C117" s="81" t="s">
        <v>300</v>
      </c>
      <c r="D117" s="96">
        <v>368</v>
      </c>
      <c r="E117" s="96">
        <v>369</v>
      </c>
      <c r="F117" s="109">
        <v>6</v>
      </c>
      <c r="G117" s="96">
        <v>368</v>
      </c>
      <c r="H117" s="120">
        <v>5.8</v>
      </c>
      <c r="I117" s="109">
        <v>6.2</v>
      </c>
      <c r="J117" s="81" t="s">
        <v>26</v>
      </c>
      <c r="M117" s="35"/>
      <c r="N117" s="36"/>
    </row>
    <row r="118" spans="2:14" ht="16.2" customHeight="1" thickTop="1" x14ac:dyDescent="0.2">
      <c r="B118" s="82" t="s">
        <v>301</v>
      </c>
      <c r="C118" s="84" t="s">
        <v>449</v>
      </c>
      <c r="D118" s="97">
        <v>3480</v>
      </c>
      <c r="E118" s="97">
        <v>3540</v>
      </c>
      <c r="F118" s="110">
        <v>4.3</v>
      </c>
      <c r="G118" s="97">
        <v>3450</v>
      </c>
      <c r="H118" s="121">
        <v>4.0999999999999996</v>
      </c>
      <c r="I118" s="110">
        <v>4.5</v>
      </c>
      <c r="J118" s="84" t="s">
        <v>26</v>
      </c>
      <c r="M118" s="35"/>
      <c r="N118" s="36"/>
    </row>
    <row r="119" spans="2:14" ht="16.2" customHeight="1" x14ac:dyDescent="0.2">
      <c r="B119" s="66" t="s">
        <v>302</v>
      </c>
      <c r="C119" s="69" t="s">
        <v>450</v>
      </c>
      <c r="D119" s="92">
        <v>1010</v>
      </c>
      <c r="E119" s="92">
        <v>1020</v>
      </c>
      <c r="F119" s="105">
        <v>4.4000000000000004</v>
      </c>
      <c r="G119" s="92">
        <v>1000</v>
      </c>
      <c r="H119" s="112">
        <v>4.2</v>
      </c>
      <c r="I119" s="105">
        <v>4.5999999999999996</v>
      </c>
      <c r="J119" s="69" t="s">
        <v>26</v>
      </c>
      <c r="M119" s="35"/>
      <c r="N119" s="36"/>
    </row>
    <row r="120" spans="2:14" ht="16.2" customHeight="1" x14ac:dyDescent="0.2">
      <c r="B120" s="82" t="s">
        <v>303</v>
      </c>
      <c r="C120" s="84" t="s">
        <v>451</v>
      </c>
      <c r="D120" s="97">
        <v>729</v>
      </c>
      <c r="E120" s="97">
        <v>739</v>
      </c>
      <c r="F120" s="110">
        <v>4.5</v>
      </c>
      <c r="G120" s="97">
        <v>725</v>
      </c>
      <c r="H120" s="121">
        <v>4.3</v>
      </c>
      <c r="I120" s="110">
        <v>4.7</v>
      </c>
      <c r="J120" s="84" t="s">
        <v>26</v>
      </c>
      <c r="M120" s="35"/>
      <c r="N120" s="36"/>
    </row>
    <row r="121" spans="2:14" ht="16.2" customHeight="1" x14ac:dyDescent="0.2">
      <c r="B121" s="66" t="s">
        <v>304</v>
      </c>
      <c r="C121" s="69" t="s">
        <v>452</v>
      </c>
      <c r="D121" s="92">
        <v>750</v>
      </c>
      <c r="E121" s="92">
        <v>763</v>
      </c>
      <c r="F121" s="105">
        <v>4.4000000000000004</v>
      </c>
      <c r="G121" s="92">
        <v>744</v>
      </c>
      <c r="H121" s="112">
        <v>4.2</v>
      </c>
      <c r="I121" s="105">
        <v>4.5999999999999996</v>
      </c>
      <c r="J121" s="69" t="s">
        <v>26</v>
      </c>
      <c r="M121" s="35"/>
      <c r="N121" s="36"/>
    </row>
    <row r="122" spans="2:14" ht="16.2" customHeight="1" x14ac:dyDescent="0.2">
      <c r="B122" s="82" t="s">
        <v>305</v>
      </c>
      <c r="C122" s="84" t="s">
        <v>453</v>
      </c>
      <c r="D122" s="97">
        <v>762</v>
      </c>
      <c r="E122" s="97">
        <v>772</v>
      </c>
      <c r="F122" s="110">
        <v>4.4000000000000004</v>
      </c>
      <c r="G122" s="97">
        <v>757</v>
      </c>
      <c r="H122" s="121">
        <v>4.2</v>
      </c>
      <c r="I122" s="110">
        <v>4.5999999999999996</v>
      </c>
      <c r="J122" s="84" t="s">
        <v>26</v>
      </c>
      <c r="M122" s="35"/>
      <c r="N122" s="36"/>
    </row>
    <row r="123" spans="2:14" ht="16.2" customHeight="1" x14ac:dyDescent="0.2">
      <c r="B123" s="66" t="s">
        <v>306</v>
      </c>
      <c r="C123" s="69" t="s">
        <v>454</v>
      </c>
      <c r="D123" s="92">
        <v>964</v>
      </c>
      <c r="E123" s="92">
        <v>977</v>
      </c>
      <c r="F123" s="105">
        <v>4.4000000000000004</v>
      </c>
      <c r="G123" s="92">
        <v>958</v>
      </c>
      <c r="H123" s="112">
        <v>4.2</v>
      </c>
      <c r="I123" s="105">
        <v>4.5999999999999996</v>
      </c>
      <c r="J123" s="69" t="s">
        <v>26</v>
      </c>
      <c r="M123" s="35"/>
      <c r="N123" s="36"/>
    </row>
    <row r="124" spans="2:14" ht="16.2" customHeight="1" x14ac:dyDescent="0.2">
      <c r="B124" s="82" t="s">
        <v>307</v>
      </c>
      <c r="C124" s="84" t="s">
        <v>455</v>
      </c>
      <c r="D124" s="97">
        <v>2360</v>
      </c>
      <c r="E124" s="97">
        <v>2400</v>
      </c>
      <c r="F124" s="110">
        <v>4.4000000000000004</v>
      </c>
      <c r="G124" s="97">
        <v>2340</v>
      </c>
      <c r="H124" s="121">
        <v>4.2</v>
      </c>
      <c r="I124" s="110">
        <v>4.5999999999999996</v>
      </c>
      <c r="J124" s="84" t="s">
        <v>26</v>
      </c>
      <c r="M124" s="35"/>
      <c r="N124" s="36"/>
    </row>
    <row r="125" spans="2:14" ht="16.2" customHeight="1" x14ac:dyDescent="0.2">
      <c r="B125" s="66" t="s">
        <v>308</v>
      </c>
      <c r="C125" s="69" t="s">
        <v>456</v>
      </c>
      <c r="D125" s="92">
        <v>1650</v>
      </c>
      <c r="E125" s="92">
        <v>1670</v>
      </c>
      <c r="F125" s="105">
        <v>4.4000000000000004</v>
      </c>
      <c r="G125" s="92">
        <v>1640</v>
      </c>
      <c r="H125" s="112">
        <v>4.2</v>
      </c>
      <c r="I125" s="105">
        <v>4.5999999999999996</v>
      </c>
      <c r="J125" s="69" t="s">
        <v>26</v>
      </c>
      <c r="M125" s="35"/>
      <c r="N125" s="36"/>
    </row>
    <row r="126" spans="2:14" ht="16.2" customHeight="1" x14ac:dyDescent="0.2">
      <c r="B126" s="82" t="s">
        <v>309</v>
      </c>
      <c r="C126" s="84" t="s">
        <v>457</v>
      </c>
      <c r="D126" s="97">
        <v>1140</v>
      </c>
      <c r="E126" s="97">
        <v>1150</v>
      </c>
      <c r="F126" s="110">
        <v>4.4000000000000004</v>
      </c>
      <c r="G126" s="97">
        <v>1130</v>
      </c>
      <c r="H126" s="121">
        <v>4.2</v>
      </c>
      <c r="I126" s="110">
        <v>4.5999999999999996</v>
      </c>
      <c r="J126" s="84" t="s">
        <v>26</v>
      </c>
      <c r="M126" s="35"/>
      <c r="N126" s="36"/>
    </row>
    <row r="127" spans="2:14" ht="16.2" customHeight="1" x14ac:dyDescent="0.2">
      <c r="B127" s="66" t="s">
        <v>310</v>
      </c>
      <c r="C127" s="69" t="s">
        <v>458</v>
      </c>
      <c r="D127" s="92">
        <v>888</v>
      </c>
      <c r="E127" s="92">
        <v>901</v>
      </c>
      <c r="F127" s="105">
        <v>4.4000000000000004</v>
      </c>
      <c r="G127" s="92">
        <v>882</v>
      </c>
      <c r="H127" s="112">
        <v>4.2</v>
      </c>
      <c r="I127" s="105">
        <v>4.5999999999999996</v>
      </c>
      <c r="J127" s="69" t="s">
        <v>26</v>
      </c>
      <c r="M127" s="35"/>
      <c r="N127" s="36"/>
    </row>
    <row r="128" spans="2:14" ht="16.2" customHeight="1" x14ac:dyDescent="0.2">
      <c r="B128" s="82" t="s">
        <v>311</v>
      </c>
      <c r="C128" s="84" t="s">
        <v>459</v>
      </c>
      <c r="D128" s="97">
        <v>1200</v>
      </c>
      <c r="E128" s="97">
        <v>1220</v>
      </c>
      <c r="F128" s="110">
        <v>4.5</v>
      </c>
      <c r="G128" s="97">
        <v>1190</v>
      </c>
      <c r="H128" s="121">
        <v>4.3</v>
      </c>
      <c r="I128" s="110">
        <v>4.7</v>
      </c>
      <c r="J128" s="84" t="s">
        <v>26</v>
      </c>
      <c r="M128" s="35"/>
      <c r="N128" s="36"/>
    </row>
    <row r="129" spans="2:14" ht="16.2" customHeight="1" x14ac:dyDescent="0.2">
      <c r="B129" s="66" t="s">
        <v>312</v>
      </c>
      <c r="C129" s="69" t="s">
        <v>460</v>
      </c>
      <c r="D129" s="92">
        <v>1180</v>
      </c>
      <c r="E129" s="92">
        <v>1190</v>
      </c>
      <c r="F129" s="105">
        <v>4.5999999999999996</v>
      </c>
      <c r="G129" s="92">
        <v>1170</v>
      </c>
      <c r="H129" s="112">
        <v>4.4000000000000004</v>
      </c>
      <c r="I129" s="105">
        <v>4.8</v>
      </c>
      <c r="J129" s="69" t="s">
        <v>26</v>
      </c>
      <c r="M129" s="35"/>
      <c r="N129" s="36"/>
    </row>
    <row r="130" spans="2:14" ht="16.2" customHeight="1" x14ac:dyDescent="0.2">
      <c r="B130" s="82" t="s">
        <v>313</v>
      </c>
      <c r="C130" s="84" t="s">
        <v>461</v>
      </c>
      <c r="D130" s="97">
        <v>3390</v>
      </c>
      <c r="E130" s="97">
        <v>3420</v>
      </c>
      <c r="F130" s="110">
        <v>4.7</v>
      </c>
      <c r="G130" s="97">
        <v>3380</v>
      </c>
      <c r="H130" s="121">
        <v>4.7</v>
      </c>
      <c r="I130" s="110">
        <v>4.9000000000000004</v>
      </c>
      <c r="J130" s="84" t="s">
        <v>27</v>
      </c>
      <c r="M130" s="35"/>
      <c r="N130" s="36"/>
    </row>
    <row r="131" spans="2:14" ht="16.2" customHeight="1" x14ac:dyDescent="0.2">
      <c r="B131" s="66" t="s">
        <v>314</v>
      </c>
      <c r="C131" s="69" t="s">
        <v>462</v>
      </c>
      <c r="D131" s="92">
        <v>621</v>
      </c>
      <c r="E131" s="92">
        <v>630</v>
      </c>
      <c r="F131" s="105">
        <v>4.5999999999999996</v>
      </c>
      <c r="G131" s="92">
        <v>617</v>
      </c>
      <c r="H131" s="112">
        <v>4.4000000000000004</v>
      </c>
      <c r="I131" s="105">
        <v>4.8</v>
      </c>
      <c r="J131" s="69" t="s">
        <v>26</v>
      </c>
      <c r="M131" s="35"/>
      <c r="N131" s="36"/>
    </row>
    <row r="132" spans="2:14" ht="16.2" customHeight="1" x14ac:dyDescent="0.2">
      <c r="B132" s="82" t="s">
        <v>315</v>
      </c>
      <c r="C132" s="84" t="s">
        <v>463</v>
      </c>
      <c r="D132" s="97">
        <v>947</v>
      </c>
      <c r="E132" s="97">
        <v>959</v>
      </c>
      <c r="F132" s="110">
        <v>4.5999999999999996</v>
      </c>
      <c r="G132" s="97">
        <v>942</v>
      </c>
      <c r="H132" s="121">
        <v>4.4000000000000004</v>
      </c>
      <c r="I132" s="110">
        <v>4.8</v>
      </c>
      <c r="J132" s="84" t="s">
        <v>26</v>
      </c>
      <c r="M132" s="35"/>
      <c r="N132" s="36"/>
    </row>
    <row r="133" spans="2:14" ht="16.2" customHeight="1" x14ac:dyDescent="0.2">
      <c r="B133" s="66" t="s">
        <v>316</v>
      </c>
      <c r="C133" s="69" t="s">
        <v>464</v>
      </c>
      <c r="D133" s="92">
        <v>652</v>
      </c>
      <c r="E133" s="92">
        <v>660</v>
      </c>
      <c r="F133" s="105">
        <v>4.5999999999999996</v>
      </c>
      <c r="G133" s="92">
        <v>648</v>
      </c>
      <c r="H133" s="112">
        <v>4.4000000000000004</v>
      </c>
      <c r="I133" s="105">
        <v>4.8</v>
      </c>
      <c r="J133" s="69" t="s">
        <v>26</v>
      </c>
      <c r="M133" s="35"/>
      <c r="N133" s="36"/>
    </row>
    <row r="134" spans="2:14" ht="16.2" customHeight="1" x14ac:dyDescent="0.2">
      <c r="B134" s="82" t="s">
        <v>317</v>
      </c>
      <c r="C134" s="84" t="s">
        <v>465</v>
      </c>
      <c r="D134" s="97">
        <v>1040</v>
      </c>
      <c r="E134" s="97">
        <v>1050</v>
      </c>
      <c r="F134" s="110">
        <v>4.5999999999999996</v>
      </c>
      <c r="G134" s="97">
        <v>1030</v>
      </c>
      <c r="H134" s="121">
        <v>4.4000000000000004</v>
      </c>
      <c r="I134" s="110">
        <v>4.8</v>
      </c>
      <c r="J134" s="84" t="s">
        <v>26</v>
      </c>
      <c r="M134" s="35"/>
      <c r="N134" s="36"/>
    </row>
    <row r="135" spans="2:14" ht="16.2" customHeight="1" x14ac:dyDescent="0.2">
      <c r="B135" s="66" t="s">
        <v>318</v>
      </c>
      <c r="C135" s="69" t="s">
        <v>466</v>
      </c>
      <c r="D135" s="92">
        <v>1530</v>
      </c>
      <c r="E135" s="92">
        <v>1550</v>
      </c>
      <c r="F135" s="105">
        <v>5</v>
      </c>
      <c r="G135" s="92">
        <v>1500</v>
      </c>
      <c r="H135" s="112">
        <v>4.8</v>
      </c>
      <c r="I135" s="105">
        <v>5.2</v>
      </c>
      <c r="J135" s="69" t="s">
        <v>28</v>
      </c>
      <c r="M135" s="35"/>
      <c r="N135" s="36"/>
    </row>
    <row r="136" spans="2:14" ht="16.2" customHeight="1" x14ac:dyDescent="0.2">
      <c r="B136" s="82" t="s">
        <v>319</v>
      </c>
      <c r="C136" s="84" t="s">
        <v>467</v>
      </c>
      <c r="D136" s="97">
        <v>1970</v>
      </c>
      <c r="E136" s="97">
        <v>1980</v>
      </c>
      <c r="F136" s="110">
        <v>4.7</v>
      </c>
      <c r="G136" s="97">
        <v>1960</v>
      </c>
      <c r="H136" s="121">
        <v>4.7</v>
      </c>
      <c r="I136" s="110">
        <v>4.9000000000000004</v>
      </c>
      <c r="J136" s="84" t="s">
        <v>27</v>
      </c>
      <c r="M136" s="35"/>
      <c r="N136" s="36"/>
    </row>
    <row r="137" spans="2:14" ht="16.2" customHeight="1" x14ac:dyDescent="0.2">
      <c r="B137" s="66" t="s">
        <v>320</v>
      </c>
      <c r="C137" s="69" t="s">
        <v>468</v>
      </c>
      <c r="D137" s="92">
        <v>2090</v>
      </c>
      <c r="E137" s="92">
        <v>2110</v>
      </c>
      <c r="F137" s="105">
        <v>4.8</v>
      </c>
      <c r="G137" s="92">
        <v>2080</v>
      </c>
      <c r="H137" s="112">
        <v>4.5999999999999996</v>
      </c>
      <c r="I137" s="105">
        <v>5</v>
      </c>
      <c r="J137" s="69" t="s">
        <v>26</v>
      </c>
      <c r="M137" s="35"/>
      <c r="N137" s="36"/>
    </row>
    <row r="138" spans="2:14" ht="16.2" customHeight="1" x14ac:dyDescent="0.2">
      <c r="B138" s="82" t="s">
        <v>321</v>
      </c>
      <c r="C138" s="84" t="s">
        <v>469</v>
      </c>
      <c r="D138" s="97">
        <v>2710</v>
      </c>
      <c r="E138" s="97">
        <v>2840</v>
      </c>
      <c r="F138" s="110">
        <v>5</v>
      </c>
      <c r="G138" s="97">
        <v>2660</v>
      </c>
      <c r="H138" s="121">
        <v>4.9000000000000004</v>
      </c>
      <c r="I138" s="110">
        <v>5.2</v>
      </c>
      <c r="J138" s="84" t="s">
        <v>26</v>
      </c>
      <c r="M138" s="35"/>
      <c r="N138" s="36"/>
    </row>
    <row r="139" spans="2:14" ht="16.2" customHeight="1" x14ac:dyDescent="0.2">
      <c r="B139" s="66" t="s">
        <v>322</v>
      </c>
      <c r="C139" s="69" t="s">
        <v>470</v>
      </c>
      <c r="D139" s="92">
        <v>1690</v>
      </c>
      <c r="E139" s="92">
        <v>1700</v>
      </c>
      <c r="F139" s="105">
        <v>4.8</v>
      </c>
      <c r="G139" s="92">
        <v>1670</v>
      </c>
      <c r="H139" s="112">
        <v>4.5999999999999996</v>
      </c>
      <c r="I139" s="105">
        <v>5</v>
      </c>
      <c r="J139" s="69" t="s">
        <v>28</v>
      </c>
      <c r="M139" s="35"/>
      <c r="N139" s="36"/>
    </row>
    <row r="140" spans="2:14" ht="16.2" customHeight="1" x14ac:dyDescent="0.2">
      <c r="B140" s="82" t="s">
        <v>323</v>
      </c>
      <c r="C140" s="84" t="s">
        <v>471</v>
      </c>
      <c r="D140" s="97">
        <v>1110</v>
      </c>
      <c r="E140" s="97">
        <v>1130</v>
      </c>
      <c r="F140" s="110">
        <v>4.4000000000000004</v>
      </c>
      <c r="G140" s="97">
        <v>1110</v>
      </c>
      <c r="H140" s="121">
        <v>4.2</v>
      </c>
      <c r="I140" s="110">
        <v>4.5999999999999996</v>
      </c>
      <c r="J140" s="84" t="s">
        <v>597</v>
      </c>
      <c r="M140" s="35"/>
      <c r="N140" s="36"/>
    </row>
    <row r="141" spans="2:14" ht="16.2" customHeight="1" x14ac:dyDescent="0.2">
      <c r="B141" s="66" t="s">
        <v>324</v>
      </c>
      <c r="C141" s="69" t="s">
        <v>472</v>
      </c>
      <c r="D141" s="92">
        <v>939</v>
      </c>
      <c r="E141" s="92">
        <v>949</v>
      </c>
      <c r="F141" s="105">
        <v>4.3</v>
      </c>
      <c r="G141" s="92">
        <v>939</v>
      </c>
      <c r="H141" s="112">
        <v>4.0999999999999996</v>
      </c>
      <c r="I141" s="105">
        <v>4.5</v>
      </c>
      <c r="J141" s="69" t="s">
        <v>597</v>
      </c>
      <c r="M141" s="35"/>
      <c r="N141" s="36"/>
    </row>
    <row r="142" spans="2:14" ht="16.2" customHeight="1" x14ac:dyDescent="0.2">
      <c r="B142" s="82" t="s">
        <v>325</v>
      </c>
      <c r="C142" s="84" t="s">
        <v>473</v>
      </c>
      <c r="D142" s="97">
        <v>994</v>
      </c>
      <c r="E142" s="97">
        <v>1010</v>
      </c>
      <c r="F142" s="110">
        <v>4.5999999999999996</v>
      </c>
      <c r="G142" s="97">
        <v>994</v>
      </c>
      <c r="H142" s="121">
        <v>4.4000000000000004</v>
      </c>
      <c r="I142" s="110">
        <v>4.8</v>
      </c>
      <c r="J142" s="84" t="s">
        <v>597</v>
      </c>
      <c r="M142" s="35"/>
      <c r="N142" s="36"/>
    </row>
    <row r="143" spans="2:14" ht="16.2" customHeight="1" x14ac:dyDescent="0.2">
      <c r="B143" s="66" t="s">
        <v>326</v>
      </c>
      <c r="C143" s="69" t="s">
        <v>474</v>
      </c>
      <c r="D143" s="92">
        <v>1890</v>
      </c>
      <c r="E143" s="92">
        <v>1910</v>
      </c>
      <c r="F143" s="105">
        <v>4.5</v>
      </c>
      <c r="G143" s="92">
        <v>1860</v>
      </c>
      <c r="H143" s="112">
        <v>4.3</v>
      </c>
      <c r="I143" s="105">
        <v>4.7</v>
      </c>
      <c r="J143" s="69" t="s">
        <v>182</v>
      </c>
      <c r="M143" s="35"/>
      <c r="N143" s="36"/>
    </row>
    <row r="144" spans="2:14" ht="16.2" customHeight="1" x14ac:dyDescent="0.2">
      <c r="B144" s="82" t="s">
        <v>327</v>
      </c>
      <c r="C144" s="84" t="s">
        <v>475</v>
      </c>
      <c r="D144" s="97">
        <v>472</v>
      </c>
      <c r="E144" s="97">
        <v>482</v>
      </c>
      <c r="F144" s="110">
        <v>4.8</v>
      </c>
      <c r="G144" s="97">
        <v>472</v>
      </c>
      <c r="H144" s="121">
        <v>4.5999999999999996</v>
      </c>
      <c r="I144" s="110">
        <v>5</v>
      </c>
      <c r="J144" s="84" t="s">
        <v>597</v>
      </c>
      <c r="M144" s="35"/>
      <c r="N144" s="36"/>
    </row>
    <row r="145" spans="2:14" ht="16.2" customHeight="1" x14ac:dyDescent="0.2">
      <c r="B145" s="66" t="s">
        <v>328</v>
      </c>
      <c r="C145" s="69" t="s">
        <v>476</v>
      </c>
      <c r="D145" s="92">
        <v>362</v>
      </c>
      <c r="E145" s="92">
        <v>364</v>
      </c>
      <c r="F145" s="105">
        <v>4.5</v>
      </c>
      <c r="G145" s="92">
        <v>362</v>
      </c>
      <c r="H145" s="112">
        <v>4.3</v>
      </c>
      <c r="I145" s="105">
        <v>4.7</v>
      </c>
      <c r="J145" s="69" t="s">
        <v>597</v>
      </c>
      <c r="M145" s="35"/>
      <c r="N145" s="36"/>
    </row>
    <row r="146" spans="2:14" ht="16.2" customHeight="1" x14ac:dyDescent="0.2">
      <c r="B146" s="82" t="s">
        <v>329</v>
      </c>
      <c r="C146" s="84" t="s">
        <v>477</v>
      </c>
      <c r="D146" s="97">
        <v>1200</v>
      </c>
      <c r="E146" s="97">
        <v>1210</v>
      </c>
      <c r="F146" s="110">
        <v>4.3</v>
      </c>
      <c r="G146" s="97">
        <v>1180</v>
      </c>
      <c r="H146" s="121">
        <v>4.0999999999999996</v>
      </c>
      <c r="I146" s="110">
        <v>4.5</v>
      </c>
      <c r="J146" s="84" t="s">
        <v>28</v>
      </c>
      <c r="M146" s="35"/>
      <c r="N146" s="36"/>
    </row>
    <row r="147" spans="2:14" ht="16.2" customHeight="1" x14ac:dyDescent="0.2">
      <c r="B147" s="66" t="s">
        <v>330</v>
      </c>
      <c r="C147" s="69" t="s">
        <v>478</v>
      </c>
      <c r="D147" s="92">
        <v>1100</v>
      </c>
      <c r="E147" s="92">
        <v>1110</v>
      </c>
      <c r="F147" s="105">
        <v>4.5</v>
      </c>
      <c r="G147" s="92">
        <v>1100</v>
      </c>
      <c r="H147" s="112">
        <v>4.3</v>
      </c>
      <c r="I147" s="105">
        <v>4.7</v>
      </c>
      <c r="J147" s="69" t="s">
        <v>597</v>
      </c>
      <c r="M147" s="35"/>
      <c r="N147" s="36"/>
    </row>
    <row r="148" spans="2:14" ht="16.2" customHeight="1" x14ac:dyDescent="0.2">
      <c r="B148" s="82" t="s">
        <v>331</v>
      </c>
      <c r="C148" s="84" t="s">
        <v>479</v>
      </c>
      <c r="D148" s="97">
        <v>685</v>
      </c>
      <c r="E148" s="97">
        <v>691</v>
      </c>
      <c r="F148" s="110">
        <v>4.5</v>
      </c>
      <c r="G148" s="97">
        <v>685</v>
      </c>
      <c r="H148" s="121">
        <v>4.3</v>
      </c>
      <c r="I148" s="110">
        <v>4.7</v>
      </c>
      <c r="J148" s="84" t="s">
        <v>597</v>
      </c>
      <c r="M148" s="35"/>
      <c r="N148" s="36"/>
    </row>
    <row r="149" spans="2:14" ht="16.2" customHeight="1" x14ac:dyDescent="0.2">
      <c r="B149" s="66" t="s">
        <v>332</v>
      </c>
      <c r="C149" s="69" t="s">
        <v>480</v>
      </c>
      <c r="D149" s="92">
        <v>2090</v>
      </c>
      <c r="E149" s="92">
        <v>2100</v>
      </c>
      <c r="F149" s="105">
        <v>4.5</v>
      </c>
      <c r="G149" s="92">
        <v>2090</v>
      </c>
      <c r="H149" s="112">
        <v>4.3</v>
      </c>
      <c r="I149" s="105">
        <v>4.7</v>
      </c>
      <c r="J149" s="69" t="s">
        <v>597</v>
      </c>
      <c r="M149" s="35"/>
      <c r="N149" s="36"/>
    </row>
    <row r="150" spans="2:14" ht="16.2" customHeight="1" x14ac:dyDescent="0.2">
      <c r="B150" s="82" t="s">
        <v>333</v>
      </c>
      <c r="C150" s="84" t="s">
        <v>481</v>
      </c>
      <c r="D150" s="97">
        <v>1270</v>
      </c>
      <c r="E150" s="97">
        <v>1290</v>
      </c>
      <c r="F150" s="110">
        <v>4.5999999999999996</v>
      </c>
      <c r="G150" s="97">
        <v>1270</v>
      </c>
      <c r="H150" s="121">
        <v>4.4000000000000004</v>
      </c>
      <c r="I150" s="110">
        <v>4.8</v>
      </c>
      <c r="J150" s="84" t="s">
        <v>597</v>
      </c>
      <c r="M150" s="35"/>
      <c r="N150" s="36"/>
    </row>
    <row r="151" spans="2:14" ht="16.2" customHeight="1" x14ac:dyDescent="0.2">
      <c r="B151" s="66" t="s">
        <v>334</v>
      </c>
      <c r="C151" s="69" t="s">
        <v>482</v>
      </c>
      <c r="D151" s="92">
        <v>1420</v>
      </c>
      <c r="E151" s="92">
        <v>1440</v>
      </c>
      <c r="F151" s="105">
        <v>4.4000000000000004</v>
      </c>
      <c r="G151" s="92">
        <v>1420</v>
      </c>
      <c r="H151" s="112">
        <v>4.2</v>
      </c>
      <c r="I151" s="105">
        <v>4.5999999999999996</v>
      </c>
      <c r="J151" s="69" t="s">
        <v>597</v>
      </c>
      <c r="M151" s="35"/>
      <c r="N151" s="36"/>
    </row>
    <row r="152" spans="2:14" ht="16.2" customHeight="1" x14ac:dyDescent="0.2">
      <c r="B152" s="82" t="s">
        <v>335</v>
      </c>
      <c r="C152" s="84" t="s">
        <v>483</v>
      </c>
      <c r="D152" s="97">
        <v>789</v>
      </c>
      <c r="E152" s="97">
        <v>800</v>
      </c>
      <c r="F152" s="110">
        <v>4.4000000000000004</v>
      </c>
      <c r="G152" s="97">
        <v>784</v>
      </c>
      <c r="H152" s="121">
        <v>4.2</v>
      </c>
      <c r="I152" s="110">
        <v>4.5999999999999996</v>
      </c>
      <c r="J152" s="84" t="s">
        <v>26</v>
      </c>
      <c r="M152" s="35"/>
      <c r="N152" s="36"/>
    </row>
    <row r="153" spans="2:14" ht="16.2" customHeight="1" x14ac:dyDescent="0.2">
      <c r="B153" s="66" t="s">
        <v>336</v>
      </c>
      <c r="C153" s="69" t="s">
        <v>484</v>
      </c>
      <c r="D153" s="92">
        <v>475</v>
      </c>
      <c r="E153" s="92">
        <v>481</v>
      </c>
      <c r="F153" s="105">
        <v>4.5</v>
      </c>
      <c r="G153" s="92">
        <v>472</v>
      </c>
      <c r="H153" s="112">
        <v>4.3</v>
      </c>
      <c r="I153" s="105">
        <v>4.7</v>
      </c>
      <c r="J153" s="69" t="s">
        <v>26</v>
      </c>
      <c r="M153" s="35"/>
      <c r="N153" s="36"/>
    </row>
    <row r="154" spans="2:14" ht="16.2" customHeight="1" x14ac:dyDescent="0.2">
      <c r="B154" s="82" t="s">
        <v>337</v>
      </c>
      <c r="C154" s="84" t="s">
        <v>485</v>
      </c>
      <c r="D154" s="97">
        <v>423</v>
      </c>
      <c r="E154" s="97">
        <v>429</v>
      </c>
      <c r="F154" s="110">
        <v>4.4000000000000004</v>
      </c>
      <c r="G154" s="97">
        <v>421</v>
      </c>
      <c r="H154" s="121">
        <v>4.2</v>
      </c>
      <c r="I154" s="110">
        <v>4.5999999999999996</v>
      </c>
      <c r="J154" s="84" t="s">
        <v>26</v>
      </c>
      <c r="M154" s="35"/>
      <c r="N154" s="36"/>
    </row>
    <row r="155" spans="2:14" ht="16.2" customHeight="1" x14ac:dyDescent="0.2">
      <c r="B155" s="66" t="s">
        <v>338</v>
      </c>
      <c r="C155" s="69" t="s">
        <v>486</v>
      </c>
      <c r="D155" s="92">
        <v>2870</v>
      </c>
      <c r="E155" s="92">
        <v>2910</v>
      </c>
      <c r="F155" s="105">
        <v>4.4000000000000004</v>
      </c>
      <c r="G155" s="92">
        <v>2830</v>
      </c>
      <c r="H155" s="112">
        <v>4.2</v>
      </c>
      <c r="I155" s="105">
        <v>4.5999999999999996</v>
      </c>
      <c r="J155" s="69" t="s">
        <v>182</v>
      </c>
      <c r="M155" s="35"/>
      <c r="N155" s="36"/>
    </row>
    <row r="156" spans="2:14" ht="16.2" customHeight="1" x14ac:dyDescent="0.2">
      <c r="B156" s="82" t="s">
        <v>339</v>
      </c>
      <c r="C156" s="84" t="s">
        <v>487</v>
      </c>
      <c r="D156" s="97">
        <v>1360</v>
      </c>
      <c r="E156" s="97">
        <v>1380</v>
      </c>
      <c r="F156" s="110">
        <v>4.3</v>
      </c>
      <c r="G156" s="97">
        <v>1340</v>
      </c>
      <c r="H156" s="121">
        <v>4.0999999999999996</v>
      </c>
      <c r="I156" s="110">
        <v>4.5</v>
      </c>
      <c r="J156" s="84" t="s">
        <v>28</v>
      </c>
      <c r="M156" s="35"/>
      <c r="N156" s="36"/>
    </row>
    <row r="157" spans="2:14" ht="16.2" customHeight="1" x14ac:dyDescent="0.2">
      <c r="B157" s="66" t="s">
        <v>340</v>
      </c>
      <c r="C157" s="69" t="s">
        <v>488</v>
      </c>
      <c r="D157" s="92">
        <v>1110</v>
      </c>
      <c r="E157" s="92">
        <v>1120</v>
      </c>
      <c r="F157" s="105">
        <v>4.3</v>
      </c>
      <c r="G157" s="92">
        <v>1090</v>
      </c>
      <c r="H157" s="112">
        <v>4.0999999999999996</v>
      </c>
      <c r="I157" s="105">
        <v>4.5</v>
      </c>
      <c r="J157" s="69" t="s">
        <v>28</v>
      </c>
      <c r="M157" s="35"/>
      <c r="N157" s="36"/>
    </row>
    <row r="158" spans="2:14" ht="16.2" customHeight="1" x14ac:dyDescent="0.2">
      <c r="B158" s="82" t="s">
        <v>341</v>
      </c>
      <c r="C158" s="84" t="s">
        <v>489</v>
      </c>
      <c r="D158" s="97">
        <v>2880</v>
      </c>
      <c r="E158" s="97">
        <v>2930</v>
      </c>
      <c r="F158" s="110">
        <v>4.4000000000000004</v>
      </c>
      <c r="G158" s="97">
        <v>2820</v>
      </c>
      <c r="H158" s="121">
        <v>4.2</v>
      </c>
      <c r="I158" s="110">
        <v>4.5999999999999996</v>
      </c>
      <c r="J158" s="84" t="s">
        <v>28</v>
      </c>
      <c r="M158" s="35"/>
      <c r="N158" s="36"/>
    </row>
    <row r="159" spans="2:14" ht="16.2" customHeight="1" x14ac:dyDescent="0.2">
      <c r="B159" s="66" t="s">
        <v>342</v>
      </c>
      <c r="C159" s="69" t="s">
        <v>490</v>
      </c>
      <c r="D159" s="92">
        <v>2580</v>
      </c>
      <c r="E159" s="92">
        <v>2610</v>
      </c>
      <c r="F159" s="105">
        <v>4.9000000000000004</v>
      </c>
      <c r="G159" s="92">
        <v>2580</v>
      </c>
      <c r="H159" s="112">
        <v>4.7</v>
      </c>
      <c r="I159" s="105">
        <v>5.0999999999999996</v>
      </c>
      <c r="J159" s="69" t="s">
        <v>597</v>
      </c>
      <c r="M159" s="35"/>
      <c r="N159" s="36"/>
    </row>
    <row r="160" spans="2:14" ht="16.2" customHeight="1" x14ac:dyDescent="0.2">
      <c r="B160" s="82" t="s">
        <v>343</v>
      </c>
      <c r="C160" s="84" t="s">
        <v>491</v>
      </c>
      <c r="D160" s="97">
        <v>2150</v>
      </c>
      <c r="E160" s="97">
        <v>2170</v>
      </c>
      <c r="F160" s="110">
        <v>4.7</v>
      </c>
      <c r="G160" s="97">
        <v>2120</v>
      </c>
      <c r="H160" s="121">
        <v>4.5</v>
      </c>
      <c r="I160" s="110">
        <v>4.9000000000000004</v>
      </c>
      <c r="J160" s="84" t="s">
        <v>182</v>
      </c>
      <c r="M160" s="35"/>
      <c r="N160" s="36"/>
    </row>
    <row r="161" spans="2:14" ht="16.2" customHeight="1" x14ac:dyDescent="0.2">
      <c r="B161" s="66" t="s">
        <v>344</v>
      </c>
      <c r="C161" s="69" t="s">
        <v>492</v>
      </c>
      <c r="D161" s="92">
        <v>4280</v>
      </c>
      <c r="E161" s="92">
        <v>4330</v>
      </c>
      <c r="F161" s="105">
        <v>4.5</v>
      </c>
      <c r="G161" s="92">
        <v>4220</v>
      </c>
      <c r="H161" s="112">
        <v>4.3</v>
      </c>
      <c r="I161" s="105">
        <v>4.7</v>
      </c>
      <c r="J161" s="69" t="s">
        <v>182</v>
      </c>
      <c r="M161" s="35"/>
      <c r="N161" s="36"/>
    </row>
    <row r="162" spans="2:14" ht="16.2" customHeight="1" x14ac:dyDescent="0.2">
      <c r="B162" s="82" t="s">
        <v>345</v>
      </c>
      <c r="C162" s="84" t="s">
        <v>493</v>
      </c>
      <c r="D162" s="97">
        <v>1600</v>
      </c>
      <c r="E162" s="97">
        <v>1620</v>
      </c>
      <c r="F162" s="110">
        <v>4.4000000000000004</v>
      </c>
      <c r="G162" s="97">
        <v>1580</v>
      </c>
      <c r="H162" s="121">
        <v>4.2</v>
      </c>
      <c r="I162" s="110">
        <v>4.5999999999999996</v>
      </c>
      <c r="J162" s="84" t="s">
        <v>28</v>
      </c>
      <c r="M162" s="35"/>
      <c r="N162" s="36"/>
    </row>
    <row r="163" spans="2:14" ht="16.2" customHeight="1" x14ac:dyDescent="0.2">
      <c r="B163" s="66" t="s">
        <v>346</v>
      </c>
      <c r="C163" s="69" t="s">
        <v>494</v>
      </c>
      <c r="D163" s="92">
        <v>563</v>
      </c>
      <c r="E163" s="92">
        <v>570</v>
      </c>
      <c r="F163" s="105">
        <v>4.5</v>
      </c>
      <c r="G163" s="92">
        <v>555</v>
      </c>
      <c r="H163" s="112">
        <v>4.3</v>
      </c>
      <c r="I163" s="105">
        <v>4.7</v>
      </c>
      <c r="J163" s="69" t="s">
        <v>182</v>
      </c>
      <c r="M163" s="35"/>
      <c r="N163" s="36"/>
    </row>
    <row r="164" spans="2:14" ht="16.2" customHeight="1" x14ac:dyDescent="0.2">
      <c r="B164" s="82" t="s">
        <v>347</v>
      </c>
      <c r="C164" s="84" t="s">
        <v>495</v>
      </c>
      <c r="D164" s="97">
        <v>889</v>
      </c>
      <c r="E164" s="97">
        <v>901</v>
      </c>
      <c r="F164" s="110">
        <v>4.4000000000000004</v>
      </c>
      <c r="G164" s="97">
        <v>876</v>
      </c>
      <c r="H164" s="121">
        <v>4.2</v>
      </c>
      <c r="I164" s="110">
        <v>4.5999999999999996</v>
      </c>
      <c r="J164" s="84" t="s">
        <v>182</v>
      </c>
      <c r="M164" s="35"/>
      <c r="N164" s="36"/>
    </row>
    <row r="165" spans="2:14" ht="16.2" customHeight="1" x14ac:dyDescent="0.2">
      <c r="B165" s="66" t="s">
        <v>348</v>
      </c>
      <c r="C165" s="69" t="s">
        <v>496</v>
      </c>
      <c r="D165" s="92">
        <v>1520</v>
      </c>
      <c r="E165" s="92">
        <v>1540</v>
      </c>
      <c r="F165" s="105">
        <v>4.4000000000000004</v>
      </c>
      <c r="G165" s="92">
        <v>1510</v>
      </c>
      <c r="H165" s="112">
        <v>4.2</v>
      </c>
      <c r="I165" s="105">
        <v>4.5999999999999996</v>
      </c>
      <c r="J165" s="69" t="s">
        <v>26</v>
      </c>
      <c r="M165" s="35"/>
      <c r="N165" s="36"/>
    </row>
    <row r="166" spans="2:14" ht="16.2" customHeight="1" x14ac:dyDescent="0.2">
      <c r="B166" s="82" t="s">
        <v>349</v>
      </c>
      <c r="C166" s="84" t="s">
        <v>497</v>
      </c>
      <c r="D166" s="97">
        <v>340</v>
      </c>
      <c r="E166" s="97">
        <v>345</v>
      </c>
      <c r="F166" s="110">
        <v>4.8</v>
      </c>
      <c r="G166" s="97">
        <v>338</v>
      </c>
      <c r="H166" s="121">
        <v>4.5999999999999996</v>
      </c>
      <c r="I166" s="110">
        <v>5</v>
      </c>
      <c r="J166" s="84" t="s">
        <v>26</v>
      </c>
      <c r="M166" s="35"/>
      <c r="N166" s="36"/>
    </row>
    <row r="167" spans="2:14" ht="16.2" customHeight="1" x14ac:dyDescent="0.2">
      <c r="B167" s="66" t="s">
        <v>350</v>
      </c>
      <c r="C167" s="69" t="s">
        <v>498</v>
      </c>
      <c r="D167" s="92">
        <v>1110</v>
      </c>
      <c r="E167" s="92">
        <v>1120</v>
      </c>
      <c r="F167" s="105">
        <v>4.5</v>
      </c>
      <c r="G167" s="92">
        <v>1100</v>
      </c>
      <c r="H167" s="112">
        <v>4.3</v>
      </c>
      <c r="I167" s="105">
        <v>4.7</v>
      </c>
      <c r="J167" s="69" t="s">
        <v>26</v>
      </c>
      <c r="M167" s="35"/>
      <c r="N167" s="36"/>
    </row>
    <row r="168" spans="2:14" ht="16.2" customHeight="1" x14ac:dyDescent="0.2">
      <c r="B168" s="82" t="s">
        <v>351</v>
      </c>
      <c r="C168" s="84" t="s">
        <v>499</v>
      </c>
      <c r="D168" s="97">
        <v>905</v>
      </c>
      <c r="E168" s="97">
        <v>913</v>
      </c>
      <c r="F168" s="110">
        <v>4.5</v>
      </c>
      <c r="G168" s="97">
        <v>901</v>
      </c>
      <c r="H168" s="121">
        <v>4.5</v>
      </c>
      <c r="I168" s="110">
        <v>4.7</v>
      </c>
      <c r="J168" s="84" t="s">
        <v>27</v>
      </c>
      <c r="M168" s="35"/>
      <c r="N168" s="36"/>
    </row>
    <row r="169" spans="2:14" ht="16.2" customHeight="1" x14ac:dyDescent="0.2">
      <c r="B169" s="66" t="s">
        <v>352</v>
      </c>
      <c r="C169" s="69" t="s">
        <v>500</v>
      </c>
      <c r="D169" s="92">
        <v>438</v>
      </c>
      <c r="E169" s="92">
        <v>446</v>
      </c>
      <c r="F169" s="105">
        <v>4.4000000000000004</v>
      </c>
      <c r="G169" s="92">
        <v>435</v>
      </c>
      <c r="H169" s="112">
        <v>4.2</v>
      </c>
      <c r="I169" s="105">
        <v>4.5999999999999996</v>
      </c>
      <c r="J169" s="69" t="s">
        <v>26</v>
      </c>
      <c r="M169" s="35"/>
      <c r="N169" s="36"/>
    </row>
    <row r="170" spans="2:14" ht="16.2" customHeight="1" x14ac:dyDescent="0.2">
      <c r="B170" s="82" t="s">
        <v>353</v>
      </c>
      <c r="C170" s="84" t="s">
        <v>501</v>
      </c>
      <c r="D170" s="97">
        <v>431</v>
      </c>
      <c r="E170" s="97">
        <v>438</v>
      </c>
      <c r="F170" s="110">
        <v>4.4000000000000004</v>
      </c>
      <c r="G170" s="97">
        <v>428</v>
      </c>
      <c r="H170" s="121">
        <v>4.2</v>
      </c>
      <c r="I170" s="110">
        <v>4.5999999999999996</v>
      </c>
      <c r="J170" s="84" t="s">
        <v>26</v>
      </c>
      <c r="M170" s="35"/>
      <c r="N170" s="36"/>
    </row>
    <row r="171" spans="2:14" ht="16.2" customHeight="1" x14ac:dyDescent="0.2">
      <c r="B171" s="66" t="s">
        <v>354</v>
      </c>
      <c r="C171" s="69" t="s">
        <v>502</v>
      </c>
      <c r="D171" s="92">
        <v>604</v>
      </c>
      <c r="E171" s="92">
        <v>607</v>
      </c>
      <c r="F171" s="105">
        <v>4.9000000000000004</v>
      </c>
      <c r="G171" s="92">
        <v>601</v>
      </c>
      <c r="H171" s="112">
        <v>4.7</v>
      </c>
      <c r="I171" s="105">
        <v>5.0999999999999996</v>
      </c>
      <c r="J171" s="69" t="s">
        <v>182</v>
      </c>
      <c r="M171" s="35"/>
      <c r="N171" s="36"/>
    </row>
    <row r="172" spans="2:14" ht="16.2" customHeight="1" x14ac:dyDescent="0.2">
      <c r="B172" s="82" t="s">
        <v>355</v>
      </c>
      <c r="C172" s="84" t="s">
        <v>503</v>
      </c>
      <c r="D172" s="97">
        <v>1460</v>
      </c>
      <c r="E172" s="97">
        <v>1480</v>
      </c>
      <c r="F172" s="110">
        <v>4.5</v>
      </c>
      <c r="G172" s="97">
        <v>1440</v>
      </c>
      <c r="H172" s="121">
        <v>4.3</v>
      </c>
      <c r="I172" s="110">
        <v>4.7</v>
      </c>
      <c r="J172" s="84" t="s">
        <v>28</v>
      </c>
      <c r="M172" s="35"/>
      <c r="N172" s="36"/>
    </row>
    <row r="173" spans="2:14" ht="16.2" customHeight="1" x14ac:dyDescent="0.2">
      <c r="B173" s="66" t="s">
        <v>356</v>
      </c>
      <c r="C173" s="69" t="s">
        <v>504</v>
      </c>
      <c r="D173" s="92">
        <v>2920</v>
      </c>
      <c r="E173" s="92">
        <v>2960</v>
      </c>
      <c r="F173" s="105">
        <v>4.3</v>
      </c>
      <c r="G173" s="92">
        <v>2880</v>
      </c>
      <c r="H173" s="112">
        <v>4.0999999999999996</v>
      </c>
      <c r="I173" s="105">
        <v>4.5</v>
      </c>
      <c r="J173" s="69" t="s">
        <v>28</v>
      </c>
      <c r="M173" s="35"/>
      <c r="N173" s="36"/>
    </row>
    <row r="174" spans="2:14" ht="16.2" customHeight="1" x14ac:dyDescent="0.2">
      <c r="B174" s="82" t="s">
        <v>357</v>
      </c>
      <c r="C174" s="84" t="s">
        <v>505</v>
      </c>
      <c r="D174" s="97">
        <v>733</v>
      </c>
      <c r="E174" s="97">
        <v>741</v>
      </c>
      <c r="F174" s="110">
        <v>4.9000000000000004</v>
      </c>
      <c r="G174" s="97">
        <v>729</v>
      </c>
      <c r="H174" s="121">
        <v>4.7</v>
      </c>
      <c r="I174" s="110">
        <v>5.0999999999999996</v>
      </c>
      <c r="J174" s="84" t="s">
        <v>26</v>
      </c>
      <c r="M174" s="35"/>
      <c r="N174" s="36"/>
    </row>
    <row r="175" spans="2:14" ht="16.2" customHeight="1" x14ac:dyDescent="0.2">
      <c r="B175" s="66" t="s">
        <v>358</v>
      </c>
      <c r="C175" s="69" t="s">
        <v>506</v>
      </c>
      <c r="D175" s="92">
        <v>731</v>
      </c>
      <c r="E175" s="92">
        <v>738</v>
      </c>
      <c r="F175" s="105">
        <v>4.9000000000000004</v>
      </c>
      <c r="G175" s="92">
        <v>728</v>
      </c>
      <c r="H175" s="112">
        <v>4.7</v>
      </c>
      <c r="I175" s="105">
        <v>5.0999999999999996</v>
      </c>
      <c r="J175" s="69" t="s">
        <v>26</v>
      </c>
      <c r="M175" s="35"/>
      <c r="N175" s="36"/>
    </row>
    <row r="176" spans="2:14" ht="16.2" customHeight="1" x14ac:dyDescent="0.2">
      <c r="B176" s="82" t="s">
        <v>359</v>
      </c>
      <c r="C176" s="84" t="s">
        <v>507</v>
      </c>
      <c r="D176" s="97">
        <v>488</v>
      </c>
      <c r="E176" s="97">
        <v>494</v>
      </c>
      <c r="F176" s="110">
        <v>4.8</v>
      </c>
      <c r="G176" s="97">
        <v>486</v>
      </c>
      <c r="H176" s="121">
        <v>4.5999999999999996</v>
      </c>
      <c r="I176" s="110">
        <v>5</v>
      </c>
      <c r="J176" s="84" t="s">
        <v>26</v>
      </c>
      <c r="M176" s="35"/>
      <c r="N176" s="36"/>
    </row>
    <row r="177" spans="2:14" ht="16.2" customHeight="1" x14ac:dyDescent="0.2">
      <c r="B177" s="66" t="s">
        <v>360</v>
      </c>
      <c r="C177" s="69" t="s">
        <v>508</v>
      </c>
      <c r="D177" s="92">
        <v>740</v>
      </c>
      <c r="E177" s="92">
        <v>750</v>
      </c>
      <c r="F177" s="105">
        <v>4.5</v>
      </c>
      <c r="G177" s="92">
        <v>735</v>
      </c>
      <c r="H177" s="112">
        <v>4.3</v>
      </c>
      <c r="I177" s="105">
        <v>4.7</v>
      </c>
      <c r="J177" s="69" t="s">
        <v>26</v>
      </c>
      <c r="M177" s="35"/>
      <c r="N177" s="36"/>
    </row>
    <row r="178" spans="2:14" ht="16.2" customHeight="1" x14ac:dyDescent="0.2">
      <c r="B178" s="82" t="s">
        <v>361</v>
      </c>
      <c r="C178" s="84" t="s">
        <v>509</v>
      </c>
      <c r="D178" s="97">
        <v>678</v>
      </c>
      <c r="E178" s="97">
        <v>686</v>
      </c>
      <c r="F178" s="110">
        <v>4.7</v>
      </c>
      <c r="G178" s="97">
        <v>670</v>
      </c>
      <c r="H178" s="121">
        <v>4.5</v>
      </c>
      <c r="I178" s="110">
        <v>4.9000000000000004</v>
      </c>
      <c r="J178" s="84" t="s">
        <v>182</v>
      </c>
      <c r="M178" s="35"/>
      <c r="N178" s="36"/>
    </row>
    <row r="179" spans="2:14" ht="16.2" customHeight="1" x14ac:dyDescent="0.2">
      <c r="B179" s="66" t="s">
        <v>362</v>
      </c>
      <c r="C179" s="69" t="s">
        <v>510</v>
      </c>
      <c r="D179" s="92">
        <v>551</v>
      </c>
      <c r="E179" s="92">
        <v>559</v>
      </c>
      <c r="F179" s="105">
        <v>4.5999999999999996</v>
      </c>
      <c r="G179" s="92">
        <v>548</v>
      </c>
      <c r="H179" s="112">
        <v>4.4000000000000004</v>
      </c>
      <c r="I179" s="105">
        <v>4.8</v>
      </c>
      <c r="J179" s="69" t="s">
        <v>26</v>
      </c>
      <c r="M179" s="35"/>
      <c r="N179" s="36"/>
    </row>
    <row r="180" spans="2:14" ht="16.2" customHeight="1" x14ac:dyDescent="0.2">
      <c r="B180" s="82" t="s">
        <v>363</v>
      </c>
      <c r="C180" s="84" t="s">
        <v>511</v>
      </c>
      <c r="D180" s="97">
        <v>343</v>
      </c>
      <c r="E180" s="97">
        <v>348</v>
      </c>
      <c r="F180" s="110">
        <v>4.5999999999999996</v>
      </c>
      <c r="G180" s="97">
        <v>341</v>
      </c>
      <c r="H180" s="121">
        <v>4.4000000000000004</v>
      </c>
      <c r="I180" s="110">
        <v>4.8</v>
      </c>
      <c r="J180" s="84" t="s">
        <v>26</v>
      </c>
      <c r="M180" s="35"/>
      <c r="N180" s="36"/>
    </row>
    <row r="181" spans="2:14" ht="16.2" customHeight="1" x14ac:dyDescent="0.2">
      <c r="B181" s="66" t="s">
        <v>364</v>
      </c>
      <c r="C181" s="69" t="s">
        <v>512</v>
      </c>
      <c r="D181" s="92">
        <v>601</v>
      </c>
      <c r="E181" s="92">
        <v>608</v>
      </c>
      <c r="F181" s="105">
        <v>4.9000000000000004</v>
      </c>
      <c r="G181" s="92">
        <v>594</v>
      </c>
      <c r="H181" s="112">
        <v>4.7</v>
      </c>
      <c r="I181" s="105">
        <v>5.0999999999999996</v>
      </c>
      <c r="J181" s="69" t="s">
        <v>182</v>
      </c>
      <c r="M181" s="35"/>
      <c r="N181" s="36"/>
    </row>
    <row r="182" spans="2:14" ht="16.2" customHeight="1" x14ac:dyDescent="0.2">
      <c r="B182" s="82" t="s">
        <v>365</v>
      </c>
      <c r="C182" s="84" t="s">
        <v>513</v>
      </c>
      <c r="D182" s="97">
        <v>756</v>
      </c>
      <c r="E182" s="97">
        <v>765</v>
      </c>
      <c r="F182" s="110">
        <v>4.5999999999999996</v>
      </c>
      <c r="G182" s="97">
        <v>746</v>
      </c>
      <c r="H182" s="121">
        <v>4.4000000000000004</v>
      </c>
      <c r="I182" s="110">
        <v>4.8</v>
      </c>
      <c r="J182" s="84" t="s">
        <v>182</v>
      </c>
      <c r="M182" s="35"/>
      <c r="N182" s="36"/>
    </row>
    <row r="183" spans="2:14" ht="16.2" customHeight="1" x14ac:dyDescent="0.2">
      <c r="B183" s="66" t="s">
        <v>366</v>
      </c>
      <c r="C183" s="69" t="s">
        <v>514</v>
      </c>
      <c r="D183" s="92">
        <v>1450</v>
      </c>
      <c r="E183" s="92">
        <v>1470</v>
      </c>
      <c r="F183" s="105">
        <v>4.3</v>
      </c>
      <c r="G183" s="92">
        <v>1430</v>
      </c>
      <c r="H183" s="112">
        <v>4.0999999999999996</v>
      </c>
      <c r="I183" s="105">
        <v>4.5</v>
      </c>
      <c r="J183" s="69" t="s">
        <v>28</v>
      </c>
      <c r="M183" s="35"/>
      <c r="N183" s="36"/>
    </row>
    <row r="184" spans="2:14" ht="16.2" customHeight="1" x14ac:dyDescent="0.2">
      <c r="B184" s="82" t="s">
        <v>367</v>
      </c>
      <c r="C184" s="84" t="s">
        <v>515</v>
      </c>
      <c r="D184" s="97">
        <v>504</v>
      </c>
      <c r="E184" s="97">
        <v>509</v>
      </c>
      <c r="F184" s="110">
        <v>4.9000000000000004</v>
      </c>
      <c r="G184" s="97">
        <v>502</v>
      </c>
      <c r="H184" s="121">
        <v>4.7</v>
      </c>
      <c r="I184" s="110">
        <v>5.0999999999999996</v>
      </c>
      <c r="J184" s="84" t="s">
        <v>26</v>
      </c>
      <c r="M184" s="35"/>
      <c r="N184" s="36"/>
    </row>
    <row r="185" spans="2:14" ht="16.2" customHeight="1" x14ac:dyDescent="0.2">
      <c r="B185" s="66" t="s">
        <v>368</v>
      </c>
      <c r="C185" s="69" t="s">
        <v>516</v>
      </c>
      <c r="D185" s="92">
        <v>1900</v>
      </c>
      <c r="E185" s="92">
        <v>1920</v>
      </c>
      <c r="F185" s="105">
        <v>4.4000000000000004</v>
      </c>
      <c r="G185" s="92">
        <v>1890</v>
      </c>
      <c r="H185" s="112">
        <v>4.2</v>
      </c>
      <c r="I185" s="105">
        <v>4.5999999999999996</v>
      </c>
      <c r="J185" s="69" t="s">
        <v>26</v>
      </c>
      <c r="M185" s="35"/>
      <c r="N185" s="36"/>
    </row>
    <row r="186" spans="2:14" ht="16.2" customHeight="1" x14ac:dyDescent="0.2">
      <c r="B186" s="82" t="s">
        <v>369</v>
      </c>
      <c r="C186" s="84" t="s">
        <v>517</v>
      </c>
      <c r="D186" s="97">
        <v>1060</v>
      </c>
      <c r="E186" s="97">
        <v>1070</v>
      </c>
      <c r="F186" s="110">
        <v>4.8</v>
      </c>
      <c r="G186" s="97">
        <v>1060</v>
      </c>
      <c r="H186" s="121">
        <v>4.5999999999999996</v>
      </c>
      <c r="I186" s="110">
        <v>5</v>
      </c>
      <c r="J186" s="84" t="s">
        <v>26</v>
      </c>
      <c r="M186" s="35"/>
      <c r="N186" s="36"/>
    </row>
    <row r="187" spans="2:14" ht="16.2" customHeight="1" x14ac:dyDescent="0.2">
      <c r="B187" s="66" t="s">
        <v>370</v>
      </c>
      <c r="C187" s="69" t="s">
        <v>518</v>
      </c>
      <c r="D187" s="92">
        <v>959</v>
      </c>
      <c r="E187" s="92">
        <v>968</v>
      </c>
      <c r="F187" s="105">
        <v>4.9000000000000004</v>
      </c>
      <c r="G187" s="92">
        <v>955</v>
      </c>
      <c r="H187" s="112">
        <v>4.7</v>
      </c>
      <c r="I187" s="105">
        <v>5.0999999999999996</v>
      </c>
      <c r="J187" s="69" t="s">
        <v>26</v>
      </c>
      <c r="M187" s="35"/>
      <c r="N187" s="36"/>
    </row>
    <row r="188" spans="2:14" ht="16.2" customHeight="1" x14ac:dyDescent="0.2">
      <c r="B188" s="82" t="s">
        <v>371</v>
      </c>
      <c r="C188" s="84" t="s">
        <v>519</v>
      </c>
      <c r="D188" s="97">
        <v>922</v>
      </c>
      <c r="E188" s="97">
        <v>936</v>
      </c>
      <c r="F188" s="110">
        <v>4.5</v>
      </c>
      <c r="G188" s="97">
        <v>916</v>
      </c>
      <c r="H188" s="121">
        <v>4.3</v>
      </c>
      <c r="I188" s="110">
        <v>4.7</v>
      </c>
      <c r="J188" s="84" t="s">
        <v>26</v>
      </c>
      <c r="M188" s="35"/>
      <c r="N188" s="36"/>
    </row>
    <row r="189" spans="2:14" ht="16.2" customHeight="1" x14ac:dyDescent="0.2">
      <c r="B189" s="66" t="s">
        <v>372</v>
      </c>
      <c r="C189" s="69" t="s">
        <v>520</v>
      </c>
      <c r="D189" s="92">
        <v>781</v>
      </c>
      <c r="E189" s="92">
        <v>790</v>
      </c>
      <c r="F189" s="105">
        <v>4.7</v>
      </c>
      <c r="G189" s="92">
        <v>772</v>
      </c>
      <c r="H189" s="112">
        <v>4.5</v>
      </c>
      <c r="I189" s="105">
        <v>4.9000000000000004</v>
      </c>
      <c r="J189" s="69" t="s">
        <v>182</v>
      </c>
      <c r="M189" s="35"/>
      <c r="N189" s="36"/>
    </row>
    <row r="190" spans="2:14" ht="16.2" customHeight="1" x14ac:dyDescent="0.2">
      <c r="B190" s="82" t="s">
        <v>373</v>
      </c>
      <c r="C190" s="84" t="s">
        <v>521</v>
      </c>
      <c r="D190" s="97">
        <v>1730</v>
      </c>
      <c r="E190" s="97">
        <v>1750</v>
      </c>
      <c r="F190" s="110">
        <v>4.4000000000000004</v>
      </c>
      <c r="G190" s="97">
        <v>1700</v>
      </c>
      <c r="H190" s="121">
        <v>4.2</v>
      </c>
      <c r="I190" s="110">
        <v>4.5999999999999996</v>
      </c>
      <c r="J190" s="84" t="s">
        <v>28</v>
      </c>
      <c r="M190" s="35"/>
      <c r="N190" s="36"/>
    </row>
    <row r="191" spans="2:14" ht="16.2" customHeight="1" x14ac:dyDescent="0.2">
      <c r="B191" s="66" t="s">
        <v>374</v>
      </c>
      <c r="C191" s="69" t="s">
        <v>522</v>
      </c>
      <c r="D191" s="92">
        <v>489</v>
      </c>
      <c r="E191" s="92">
        <v>494</v>
      </c>
      <c r="F191" s="105">
        <v>5.0999999999999996</v>
      </c>
      <c r="G191" s="92">
        <v>487</v>
      </c>
      <c r="H191" s="112">
        <v>4.8</v>
      </c>
      <c r="I191" s="105">
        <v>5.2</v>
      </c>
      <c r="J191" s="69" t="s">
        <v>26</v>
      </c>
      <c r="M191" s="35"/>
      <c r="N191" s="36"/>
    </row>
    <row r="192" spans="2:14" ht="16.2" customHeight="1" x14ac:dyDescent="0.2">
      <c r="B192" s="82" t="s">
        <v>375</v>
      </c>
      <c r="C192" s="84" t="s">
        <v>523</v>
      </c>
      <c r="D192" s="97">
        <v>508</v>
      </c>
      <c r="E192" s="97">
        <v>513</v>
      </c>
      <c r="F192" s="110">
        <v>4.8</v>
      </c>
      <c r="G192" s="97">
        <v>502</v>
      </c>
      <c r="H192" s="121">
        <v>4.9000000000000004</v>
      </c>
      <c r="I192" s="110">
        <v>5.3</v>
      </c>
      <c r="J192" s="84" t="s">
        <v>182</v>
      </c>
      <c r="M192" s="35"/>
      <c r="N192" s="36"/>
    </row>
    <row r="193" spans="2:14" ht="16.2" customHeight="1" x14ac:dyDescent="0.2">
      <c r="B193" s="66" t="s">
        <v>376</v>
      </c>
      <c r="C193" s="69" t="s">
        <v>524</v>
      </c>
      <c r="D193" s="92">
        <v>1080</v>
      </c>
      <c r="E193" s="92">
        <v>1090</v>
      </c>
      <c r="F193" s="105">
        <v>5</v>
      </c>
      <c r="G193" s="92">
        <v>1080</v>
      </c>
      <c r="H193" s="112">
        <v>4.8</v>
      </c>
      <c r="I193" s="105">
        <v>5.2</v>
      </c>
      <c r="J193" s="69" t="s">
        <v>26</v>
      </c>
      <c r="M193" s="35"/>
      <c r="N193" s="36"/>
    </row>
    <row r="194" spans="2:14" ht="16.2" customHeight="1" x14ac:dyDescent="0.2">
      <c r="B194" s="82" t="s">
        <v>377</v>
      </c>
      <c r="C194" s="84" t="s">
        <v>525</v>
      </c>
      <c r="D194" s="97">
        <v>423</v>
      </c>
      <c r="E194" s="97">
        <v>429</v>
      </c>
      <c r="F194" s="110">
        <v>4.5999999999999996</v>
      </c>
      <c r="G194" s="97">
        <v>421</v>
      </c>
      <c r="H194" s="121">
        <v>4.4000000000000004</v>
      </c>
      <c r="I194" s="110">
        <v>4.8</v>
      </c>
      <c r="J194" s="84" t="s">
        <v>26</v>
      </c>
      <c r="M194" s="35"/>
      <c r="N194" s="36"/>
    </row>
    <row r="195" spans="2:14" ht="16.2" customHeight="1" x14ac:dyDescent="0.2">
      <c r="B195" s="66" t="s">
        <v>378</v>
      </c>
      <c r="C195" s="69" t="s">
        <v>526</v>
      </c>
      <c r="D195" s="92">
        <v>1810</v>
      </c>
      <c r="E195" s="92">
        <v>1840</v>
      </c>
      <c r="F195" s="105">
        <v>4.3</v>
      </c>
      <c r="G195" s="92">
        <v>1780</v>
      </c>
      <c r="H195" s="112">
        <v>4.0999999999999996</v>
      </c>
      <c r="I195" s="105">
        <v>4.5</v>
      </c>
      <c r="J195" s="69" t="s">
        <v>28</v>
      </c>
      <c r="M195" s="35"/>
      <c r="N195" s="36"/>
    </row>
    <row r="196" spans="2:14" ht="16.2" customHeight="1" x14ac:dyDescent="0.2">
      <c r="B196" s="82" t="s">
        <v>379</v>
      </c>
      <c r="C196" s="84" t="s">
        <v>527</v>
      </c>
      <c r="D196" s="97">
        <v>745</v>
      </c>
      <c r="E196" s="97">
        <v>754</v>
      </c>
      <c r="F196" s="110">
        <v>4.5999999999999996</v>
      </c>
      <c r="G196" s="97">
        <v>741</v>
      </c>
      <c r="H196" s="121">
        <v>4.4000000000000004</v>
      </c>
      <c r="I196" s="110">
        <v>4.8</v>
      </c>
      <c r="J196" s="84" t="s">
        <v>26</v>
      </c>
      <c r="M196" s="35"/>
      <c r="N196" s="36"/>
    </row>
    <row r="197" spans="2:14" ht="16.2" customHeight="1" x14ac:dyDescent="0.2">
      <c r="B197" s="66" t="s">
        <v>380</v>
      </c>
      <c r="C197" s="69" t="s">
        <v>528</v>
      </c>
      <c r="D197" s="92">
        <v>442</v>
      </c>
      <c r="E197" s="92">
        <v>446</v>
      </c>
      <c r="F197" s="105">
        <v>5.0999999999999996</v>
      </c>
      <c r="G197" s="92">
        <v>442</v>
      </c>
      <c r="H197" s="112">
        <v>4.9000000000000004</v>
      </c>
      <c r="I197" s="105">
        <v>5.3</v>
      </c>
      <c r="J197" s="69" t="s">
        <v>597</v>
      </c>
      <c r="M197" s="35"/>
      <c r="N197" s="36"/>
    </row>
    <row r="198" spans="2:14" ht="16.2" customHeight="1" x14ac:dyDescent="0.2">
      <c r="B198" s="82" t="s">
        <v>381</v>
      </c>
      <c r="C198" s="84" t="s">
        <v>529</v>
      </c>
      <c r="D198" s="97">
        <v>3850</v>
      </c>
      <c r="E198" s="97">
        <v>3900</v>
      </c>
      <c r="F198" s="110">
        <v>4.5</v>
      </c>
      <c r="G198" s="97">
        <v>3790</v>
      </c>
      <c r="H198" s="121">
        <v>4.3</v>
      </c>
      <c r="I198" s="110">
        <v>4.7</v>
      </c>
      <c r="J198" s="84" t="s">
        <v>28</v>
      </c>
      <c r="M198" s="35"/>
      <c r="N198" s="36"/>
    </row>
    <row r="199" spans="2:14" ht="16.2" customHeight="1" x14ac:dyDescent="0.2">
      <c r="B199" s="66" t="s">
        <v>382</v>
      </c>
      <c r="C199" s="69" t="s">
        <v>530</v>
      </c>
      <c r="D199" s="92">
        <v>2470</v>
      </c>
      <c r="E199" s="92">
        <v>2490</v>
      </c>
      <c r="F199" s="105">
        <v>4.5999999999999996</v>
      </c>
      <c r="G199" s="92">
        <v>2470</v>
      </c>
      <c r="H199" s="112">
        <v>4.4000000000000004</v>
      </c>
      <c r="I199" s="105">
        <v>4.8</v>
      </c>
      <c r="J199" s="69" t="s">
        <v>597</v>
      </c>
      <c r="M199" s="35"/>
      <c r="N199" s="36"/>
    </row>
    <row r="200" spans="2:14" ht="16.2" customHeight="1" x14ac:dyDescent="0.2">
      <c r="B200" s="82" t="s">
        <v>383</v>
      </c>
      <c r="C200" s="84" t="s">
        <v>531</v>
      </c>
      <c r="D200" s="97">
        <v>794</v>
      </c>
      <c r="E200" s="97">
        <v>799</v>
      </c>
      <c r="F200" s="110">
        <v>4.9000000000000004</v>
      </c>
      <c r="G200" s="97">
        <v>794</v>
      </c>
      <c r="H200" s="121">
        <v>4.7</v>
      </c>
      <c r="I200" s="110">
        <v>5.0999999999999996</v>
      </c>
      <c r="J200" s="84" t="s">
        <v>597</v>
      </c>
      <c r="M200" s="35"/>
      <c r="N200" s="36"/>
    </row>
    <row r="201" spans="2:14" ht="16.2" customHeight="1" x14ac:dyDescent="0.2">
      <c r="B201" s="66" t="s">
        <v>384</v>
      </c>
      <c r="C201" s="69" t="s">
        <v>532</v>
      </c>
      <c r="D201" s="92">
        <v>639</v>
      </c>
      <c r="E201" s="92">
        <v>641</v>
      </c>
      <c r="F201" s="105">
        <v>4.8</v>
      </c>
      <c r="G201" s="92">
        <v>639</v>
      </c>
      <c r="H201" s="112">
        <v>4.5999999999999996</v>
      </c>
      <c r="I201" s="105">
        <v>5</v>
      </c>
      <c r="J201" s="69" t="s">
        <v>597</v>
      </c>
      <c r="M201" s="35"/>
      <c r="N201" s="36"/>
    </row>
    <row r="202" spans="2:14" ht="16.2" customHeight="1" x14ac:dyDescent="0.2">
      <c r="B202" s="82" t="s">
        <v>385</v>
      </c>
      <c r="C202" s="84" t="s">
        <v>533</v>
      </c>
      <c r="D202" s="97">
        <v>530</v>
      </c>
      <c r="E202" s="97">
        <v>535</v>
      </c>
      <c r="F202" s="110">
        <v>5.0999999999999996</v>
      </c>
      <c r="G202" s="97">
        <v>530</v>
      </c>
      <c r="H202" s="121">
        <v>4.9000000000000004</v>
      </c>
      <c r="I202" s="110">
        <v>5.3</v>
      </c>
      <c r="J202" s="84" t="s">
        <v>597</v>
      </c>
      <c r="M202" s="35"/>
      <c r="N202" s="36"/>
    </row>
    <row r="203" spans="2:14" ht="16.2" customHeight="1" x14ac:dyDescent="0.2">
      <c r="B203" s="66" t="s">
        <v>386</v>
      </c>
      <c r="C203" s="69" t="s">
        <v>534</v>
      </c>
      <c r="D203" s="92">
        <v>1310</v>
      </c>
      <c r="E203" s="92">
        <v>1320</v>
      </c>
      <c r="F203" s="105">
        <v>4.8</v>
      </c>
      <c r="G203" s="92">
        <v>1310</v>
      </c>
      <c r="H203" s="112">
        <v>4.5999999999999996</v>
      </c>
      <c r="I203" s="105">
        <v>5</v>
      </c>
      <c r="J203" s="69" t="s">
        <v>597</v>
      </c>
      <c r="M203" s="35"/>
      <c r="N203" s="36"/>
    </row>
    <row r="204" spans="2:14" ht="16.2" customHeight="1" x14ac:dyDescent="0.2">
      <c r="B204" s="82" t="s">
        <v>387</v>
      </c>
      <c r="C204" s="84" t="s">
        <v>535</v>
      </c>
      <c r="D204" s="97">
        <v>773</v>
      </c>
      <c r="E204" s="97">
        <v>779</v>
      </c>
      <c r="F204" s="110">
        <v>5.0999999999999996</v>
      </c>
      <c r="G204" s="97">
        <v>773</v>
      </c>
      <c r="H204" s="121">
        <v>4.9000000000000004</v>
      </c>
      <c r="I204" s="110">
        <v>5.3</v>
      </c>
      <c r="J204" s="84" t="s">
        <v>597</v>
      </c>
      <c r="M204" s="35"/>
      <c r="N204" s="36"/>
    </row>
    <row r="205" spans="2:14" ht="16.2" customHeight="1" x14ac:dyDescent="0.2">
      <c r="B205" s="66" t="s">
        <v>388</v>
      </c>
      <c r="C205" s="69" t="s">
        <v>536</v>
      </c>
      <c r="D205" s="92">
        <v>737</v>
      </c>
      <c r="E205" s="92">
        <v>742</v>
      </c>
      <c r="F205" s="105">
        <v>4.9000000000000004</v>
      </c>
      <c r="G205" s="92">
        <v>737</v>
      </c>
      <c r="H205" s="112">
        <v>4.7</v>
      </c>
      <c r="I205" s="105">
        <v>5.0999999999999996</v>
      </c>
      <c r="J205" s="69" t="s">
        <v>597</v>
      </c>
      <c r="M205" s="35"/>
      <c r="N205" s="36"/>
    </row>
    <row r="206" spans="2:14" ht="16.2" customHeight="1" x14ac:dyDescent="0.2">
      <c r="B206" s="82" t="s">
        <v>389</v>
      </c>
      <c r="C206" s="84" t="s">
        <v>537</v>
      </c>
      <c r="D206" s="97">
        <v>641</v>
      </c>
      <c r="E206" s="97">
        <v>646</v>
      </c>
      <c r="F206" s="110">
        <v>4.9000000000000004</v>
      </c>
      <c r="G206" s="97">
        <v>641</v>
      </c>
      <c r="H206" s="121">
        <v>4.7</v>
      </c>
      <c r="I206" s="110">
        <v>5.0999999999999996</v>
      </c>
      <c r="J206" s="84" t="s">
        <v>597</v>
      </c>
      <c r="M206" s="35"/>
      <c r="N206" s="36"/>
    </row>
    <row r="207" spans="2:14" ht="16.2" customHeight="1" x14ac:dyDescent="0.2">
      <c r="B207" s="66" t="s">
        <v>390</v>
      </c>
      <c r="C207" s="69" t="s">
        <v>538</v>
      </c>
      <c r="D207" s="92">
        <v>989</v>
      </c>
      <c r="E207" s="92">
        <v>1000</v>
      </c>
      <c r="F207" s="105">
        <v>4.9000000000000004</v>
      </c>
      <c r="G207" s="92">
        <v>989</v>
      </c>
      <c r="H207" s="112">
        <v>4.7</v>
      </c>
      <c r="I207" s="105">
        <v>5.0999999999999996</v>
      </c>
      <c r="J207" s="69" t="s">
        <v>597</v>
      </c>
      <c r="M207" s="35"/>
      <c r="N207" s="36"/>
    </row>
    <row r="208" spans="2:14" ht="16.2" customHeight="1" x14ac:dyDescent="0.2">
      <c r="B208" s="82" t="s">
        <v>391</v>
      </c>
      <c r="C208" s="84" t="s">
        <v>539</v>
      </c>
      <c r="D208" s="97">
        <v>1160</v>
      </c>
      <c r="E208" s="97">
        <v>1170</v>
      </c>
      <c r="F208" s="110">
        <v>4.8</v>
      </c>
      <c r="G208" s="97">
        <v>1160</v>
      </c>
      <c r="H208" s="121">
        <v>4.7</v>
      </c>
      <c r="I208" s="110">
        <v>5.0999999999999996</v>
      </c>
      <c r="J208" s="84" t="s">
        <v>26</v>
      </c>
      <c r="M208" s="35"/>
      <c r="N208" s="36"/>
    </row>
    <row r="209" spans="2:14" ht="16.2" customHeight="1" x14ac:dyDescent="0.2">
      <c r="B209" s="66" t="s">
        <v>392</v>
      </c>
      <c r="C209" s="69" t="s">
        <v>540</v>
      </c>
      <c r="D209" s="92">
        <v>409</v>
      </c>
      <c r="E209" s="92">
        <v>399</v>
      </c>
      <c r="F209" s="105">
        <v>5.3</v>
      </c>
      <c r="G209" s="92">
        <v>409</v>
      </c>
      <c r="H209" s="112">
        <v>5.0999999999999996</v>
      </c>
      <c r="I209" s="105">
        <v>5.5</v>
      </c>
      <c r="J209" s="69" t="s">
        <v>597</v>
      </c>
      <c r="M209" s="35"/>
      <c r="N209" s="36"/>
    </row>
    <row r="210" spans="2:14" ht="16.2" customHeight="1" x14ac:dyDescent="0.2">
      <c r="B210" s="82" t="s">
        <v>393</v>
      </c>
      <c r="C210" s="84" t="s">
        <v>541</v>
      </c>
      <c r="D210" s="97">
        <v>1100</v>
      </c>
      <c r="E210" s="97">
        <v>1110</v>
      </c>
      <c r="F210" s="110">
        <v>4.9000000000000004</v>
      </c>
      <c r="G210" s="97">
        <v>1090</v>
      </c>
      <c r="H210" s="121">
        <v>4.7</v>
      </c>
      <c r="I210" s="110">
        <v>5.0999999999999996</v>
      </c>
      <c r="J210" s="84" t="s">
        <v>182</v>
      </c>
      <c r="M210" s="35"/>
      <c r="N210" s="36"/>
    </row>
    <row r="211" spans="2:14" ht="16.2" customHeight="1" x14ac:dyDescent="0.2">
      <c r="B211" s="66" t="s">
        <v>394</v>
      </c>
      <c r="C211" s="69" t="s">
        <v>542</v>
      </c>
      <c r="D211" s="92">
        <v>393</v>
      </c>
      <c r="E211" s="92">
        <v>387</v>
      </c>
      <c r="F211" s="105">
        <v>5.0999999999999996</v>
      </c>
      <c r="G211" s="92">
        <v>393</v>
      </c>
      <c r="H211" s="112">
        <v>4.9000000000000004</v>
      </c>
      <c r="I211" s="105">
        <v>5.3</v>
      </c>
      <c r="J211" s="69" t="s">
        <v>597</v>
      </c>
      <c r="M211" s="35"/>
      <c r="N211" s="36"/>
    </row>
    <row r="212" spans="2:14" ht="16.2" customHeight="1" x14ac:dyDescent="0.2">
      <c r="B212" s="82" t="s">
        <v>395</v>
      </c>
      <c r="C212" s="84" t="s">
        <v>543</v>
      </c>
      <c r="D212" s="97">
        <v>1980</v>
      </c>
      <c r="E212" s="97">
        <v>2000</v>
      </c>
      <c r="F212" s="110">
        <v>5.3</v>
      </c>
      <c r="G212" s="97">
        <v>1950</v>
      </c>
      <c r="H212" s="121">
        <v>5.0999999999999996</v>
      </c>
      <c r="I212" s="110">
        <v>5.5</v>
      </c>
      <c r="J212" s="84" t="s">
        <v>28</v>
      </c>
      <c r="M212" s="35"/>
      <c r="N212" s="36"/>
    </row>
    <row r="213" spans="2:14" ht="16.2" customHeight="1" x14ac:dyDescent="0.2">
      <c r="B213" s="66" t="s">
        <v>396</v>
      </c>
      <c r="C213" s="69" t="s">
        <v>544</v>
      </c>
      <c r="D213" s="92">
        <v>1910</v>
      </c>
      <c r="E213" s="92">
        <v>1920</v>
      </c>
      <c r="F213" s="105">
        <v>5.3</v>
      </c>
      <c r="G213" s="92">
        <v>1890</v>
      </c>
      <c r="H213" s="112">
        <v>5.0999999999999996</v>
      </c>
      <c r="I213" s="105">
        <v>5.5</v>
      </c>
      <c r="J213" s="69" t="s">
        <v>182</v>
      </c>
      <c r="M213" s="35"/>
      <c r="N213" s="36"/>
    </row>
    <row r="214" spans="2:14" ht="16.2" customHeight="1" x14ac:dyDescent="0.2">
      <c r="B214" s="82" t="s">
        <v>397</v>
      </c>
      <c r="C214" s="84" t="s">
        <v>545</v>
      </c>
      <c r="D214" s="97">
        <v>1280</v>
      </c>
      <c r="E214" s="97">
        <v>1300</v>
      </c>
      <c r="F214" s="110">
        <v>5.2</v>
      </c>
      <c r="G214" s="97">
        <v>1260</v>
      </c>
      <c r="H214" s="121">
        <v>5</v>
      </c>
      <c r="I214" s="110">
        <v>5.4</v>
      </c>
      <c r="J214" s="84" t="s">
        <v>182</v>
      </c>
      <c r="M214" s="35"/>
      <c r="N214" s="36"/>
    </row>
    <row r="215" spans="2:14" ht="16.2" customHeight="1" x14ac:dyDescent="0.2">
      <c r="B215" s="66" t="s">
        <v>398</v>
      </c>
      <c r="C215" s="69" t="s">
        <v>546</v>
      </c>
      <c r="D215" s="92">
        <v>807</v>
      </c>
      <c r="E215" s="92">
        <v>814</v>
      </c>
      <c r="F215" s="105">
        <v>5.0999999999999996</v>
      </c>
      <c r="G215" s="92">
        <v>799</v>
      </c>
      <c r="H215" s="112">
        <v>4.9000000000000004</v>
      </c>
      <c r="I215" s="105">
        <v>5.3</v>
      </c>
      <c r="J215" s="69" t="s">
        <v>182</v>
      </c>
      <c r="M215" s="35"/>
      <c r="N215" s="36"/>
    </row>
    <row r="216" spans="2:14" ht="16.2" customHeight="1" x14ac:dyDescent="0.2">
      <c r="B216" s="82" t="s">
        <v>399</v>
      </c>
      <c r="C216" s="84" t="s">
        <v>547</v>
      </c>
      <c r="D216" s="97">
        <v>1530</v>
      </c>
      <c r="E216" s="97">
        <v>1540</v>
      </c>
      <c r="F216" s="110">
        <v>5.4</v>
      </c>
      <c r="G216" s="97">
        <v>1520</v>
      </c>
      <c r="H216" s="121">
        <v>5.2</v>
      </c>
      <c r="I216" s="110">
        <v>5.6</v>
      </c>
      <c r="J216" s="84" t="s">
        <v>28</v>
      </c>
      <c r="M216" s="35"/>
      <c r="N216" s="36"/>
    </row>
    <row r="217" spans="2:14" ht="16.2" customHeight="1" x14ac:dyDescent="0.2">
      <c r="B217" s="66" t="s">
        <v>400</v>
      </c>
      <c r="C217" s="69" t="s">
        <v>548</v>
      </c>
      <c r="D217" s="92">
        <v>2000</v>
      </c>
      <c r="E217" s="92">
        <v>2020</v>
      </c>
      <c r="F217" s="105">
        <v>5.0999999999999996</v>
      </c>
      <c r="G217" s="92">
        <v>1970</v>
      </c>
      <c r="H217" s="112">
        <v>4.9000000000000004</v>
      </c>
      <c r="I217" s="105">
        <v>5.3</v>
      </c>
      <c r="J217" s="69" t="s">
        <v>182</v>
      </c>
      <c r="M217" s="35"/>
      <c r="N217" s="36"/>
    </row>
    <row r="218" spans="2:14" ht="16.2" customHeight="1" x14ac:dyDescent="0.2">
      <c r="B218" s="82" t="s">
        <v>401</v>
      </c>
      <c r="C218" s="84" t="s">
        <v>549</v>
      </c>
      <c r="D218" s="97">
        <v>986</v>
      </c>
      <c r="E218" s="97">
        <v>995</v>
      </c>
      <c r="F218" s="110">
        <v>5.0999999999999996</v>
      </c>
      <c r="G218" s="97">
        <v>976</v>
      </c>
      <c r="H218" s="121">
        <v>4.9000000000000004</v>
      </c>
      <c r="I218" s="110">
        <v>5.3</v>
      </c>
      <c r="J218" s="84" t="s">
        <v>182</v>
      </c>
      <c r="M218" s="35"/>
      <c r="N218" s="36"/>
    </row>
    <row r="219" spans="2:14" ht="16.2" customHeight="1" x14ac:dyDescent="0.2">
      <c r="B219" s="66" t="s">
        <v>402</v>
      </c>
      <c r="C219" s="69" t="s">
        <v>550</v>
      </c>
      <c r="D219" s="92">
        <v>1040</v>
      </c>
      <c r="E219" s="92">
        <v>1060</v>
      </c>
      <c r="F219" s="105">
        <v>5</v>
      </c>
      <c r="G219" s="92">
        <v>1020</v>
      </c>
      <c r="H219" s="112">
        <v>4.8</v>
      </c>
      <c r="I219" s="105">
        <v>5.2</v>
      </c>
      <c r="J219" s="69" t="s">
        <v>182</v>
      </c>
      <c r="M219" s="35"/>
      <c r="N219" s="36"/>
    </row>
    <row r="220" spans="2:14" ht="16.2" customHeight="1" x14ac:dyDescent="0.2">
      <c r="B220" s="82" t="s">
        <v>403</v>
      </c>
      <c r="C220" s="84" t="s">
        <v>551</v>
      </c>
      <c r="D220" s="97">
        <v>495</v>
      </c>
      <c r="E220" s="97">
        <v>500</v>
      </c>
      <c r="F220" s="110">
        <v>5.4</v>
      </c>
      <c r="G220" s="97">
        <v>490</v>
      </c>
      <c r="H220" s="121">
        <v>5.2</v>
      </c>
      <c r="I220" s="110">
        <v>5.6</v>
      </c>
      <c r="J220" s="84" t="s">
        <v>28</v>
      </c>
      <c r="M220" s="35"/>
      <c r="N220" s="36"/>
    </row>
    <row r="221" spans="2:14" ht="16.2" customHeight="1" x14ac:dyDescent="0.2">
      <c r="B221" s="66" t="s">
        <v>404</v>
      </c>
      <c r="C221" s="69" t="s">
        <v>552</v>
      </c>
      <c r="D221" s="92">
        <v>229</v>
      </c>
      <c r="E221" s="92">
        <v>231</v>
      </c>
      <c r="F221" s="105">
        <v>5.3</v>
      </c>
      <c r="G221" s="92">
        <v>226</v>
      </c>
      <c r="H221" s="112">
        <v>5.0999999999999996</v>
      </c>
      <c r="I221" s="105">
        <v>5.5</v>
      </c>
      <c r="J221" s="69" t="s">
        <v>28</v>
      </c>
      <c r="M221" s="35"/>
      <c r="N221" s="36"/>
    </row>
    <row r="222" spans="2:14" ht="16.2" customHeight="1" x14ac:dyDescent="0.2">
      <c r="B222" s="82" t="s">
        <v>405</v>
      </c>
      <c r="C222" s="84" t="s">
        <v>553</v>
      </c>
      <c r="D222" s="97">
        <v>826</v>
      </c>
      <c r="E222" s="97">
        <v>836</v>
      </c>
      <c r="F222" s="110">
        <v>4.9000000000000004</v>
      </c>
      <c r="G222" s="97">
        <v>815</v>
      </c>
      <c r="H222" s="121">
        <v>4.7</v>
      </c>
      <c r="I222" s="110">
        <v>5.2</v>
      </c>
      <c r="J222" s="84" t="s">
        <v>28</v>
      </c>
      <c r="M222" s="35"/>
      <c r="N222" s="36"/>
    </row>
    <row r="223" spans="2:14" ht="16.2" customHeight="1" x14ac:dyDescent="0.2">
      <c r="B223" s="66" t="s">
        <v>406</v>
      </c>
      <c r="C223" s="69" t="s">
        <v>554</v>
      </c>
      <c r="D223" s="92">
        <v>643</v>
      </c>
      <c r="E223" s="92">
        <v>649</v>
      </c>
      <c r="F223" s="105">
        <v>5.0999999999999996</v>
      </c>
      <c r="G223" s="92">
        <v>636</v>
      </c>
      <c r="H223" s="112">
        <v>4.9000000000000004</v>
      </c>
      <c r="I223" s="105">
        <v>5.3</v>
      </c>
      <c r="J223" s="69" t="s">
        <v>28</v>
      </c>
      <c r="M223" s="35"/>
      <c r="N223" s="36"/>
    </row>
    <row r="224" spans="2:14" ht="16.2" customHeight="1" x14ac:dyDescent="0.2">
      <c r="B224" s="82" t="s">
        <v>407</v>
      </c>
      <c r="C224" s="84" t="s">
        <v>555</v>
      </c>
      <c r="D224" s="97">
        <v>750</v>
      </c>
      <c r="E224" s="97">
        <v>757</v>
      </c>
      <c r="F224" s="110">
        <v>5</v>
      </c>
      <c r="G224" s="97">
        <v>743</v>
      </c>
      <c r="H224" s="121">
        <v>4.8</v>
      </c>
      <c r="I224" s="110">
        <v>5.2</v>
      </c>
      <c r="J224" s="84" t="s">
        <v>28</v>
      </c>
      <c r="M224" s="35"/>
      <c r="N224" s="36"/>
    </row>
    <row r="225" spans="2:14" ht="16.2" customHeight="1" x14ac:dyDescent="0.2">
      <c r="B225" s="66" t="s">
        <v>408</v>
      </c>
      <c r="C225" s="69" t="s">
        <v>556</v>
      </c>
      <c r="D225" s="92">
        <v>490</v>
      </c>
      <c r="E225" s="92">
        <v>495</v>
      </c>
      <c r="F225" s="105">
        <v>5</v>
      </c>
      <c r="G225" s="92">
        <v>484</v>
      </c>
      <c r="H225" s="112">
        <v>4.8</v>
      </c>
      <c r="I225" s="105">
        <v>5.2</v>
      </c>
      <c r="J225" s="69" t="s">
        <v>28</v>
      </c>
      <c r="M225" s="35"/>
      <c r="N225" s="36"/>
    </row>
    <row r="226" spans="2:14" ht="16.2" customHeight="1" x14ac:dyDescent="0.2">
      <c r="B226" s="82" t="s">
        <v>409</v>
      </c>
      <c r="C226" s="84" t="s">
        <v>557</v>
      </c>
      <c r="D226" s="97">
        <v>470</v>
      </c>
      <c r="E226" s="97">
        <v>474</v>
      </c>
      <c r="F226" s="110">
        <v>5.0999999999999996</v>
      </c>
      <c r="G226" s="97">
        <v>466</v>
      </c>
      <c r="H226" s="121">
        <v>4.9000000000000004</v>
      </c>
      <c r="I226" s="110">
        <v>5.3</v>
      </c>
      <c r="J226" s="84" t="s">
        <v>28</v>
      </c>
      <c r="M226" s="35"/>
      <c r="N226" s="36"/>
    </row>
    <row r="227" spans="2:14" ht="16.2" customHeight="1" x14ac:dyDescent="0.2">
      <c r="B227" s="66" t="s">
        <v>410</v>
      </c>
      <c r="C227" s="69" t="s">
        <v>558</v>
      </c>
      <c r="D227" s="92">
        <v>749</v>
      </c>
      <c r="E227" s="92">
        <v>757</v>
      </c>
      <c r="F227" s="105">
        <v>5.0999999999999996</v>
      </c>
      <c r="G227" s="92">
        <v>740</v>
      </c>
      <c r="H227" s="112">
        <v>4.9000000000000004</v>
      </c>
      <c r="I227" s="105">
        <v>5.3</v>
      </c>
      <c r="J227" s="69" t="s">
        <v>28</v>
      </c>
      <c r="M227" s="35"/>
      <c r="N227" s="36"/>
    </row>
    <row r="228" spans="2:14" ht="16.2" customHeight="1" x14ac:dyDescent="0.2">
      <c r="B228" s="82" t="s">
        <v>411</v>
      </c>
      <c r="C228" s="84" t="s">
        <v>559</v>
      </c>
      <c r="D228" s="97">
        <v>772</v>
      </c>
      <c r="E228" s="97">
        <v>779</v>
      </c>
      <c r="F228" s="110">
        <v>5.0999999999999996</v>
      </c>
      <c r="G228" s="97">
        <v>765</v>
      </c>
      <c r="H228" s="121">
        <v>4.9000000000000004</v>
      </c>
      <c r="I228" s="110">
        <v>5.3</v>
      </c>
      <c r="J228" s="84" t="s">
        <v>28</v>
      </c>
      <c r="M228" s="35"/>
      <c r="N228" s="36"/>
    </row>
    <row r="229" spans="2:14" ht="16.2" customHeight="1" x14ac:dyDescent="0.2">
      <c r="B229" s="66" t="s">
        <v>412</v>
      </c>
      <c r="C229" s="69" t="s">
        <v>560</v>
      </c>
      <c r="D229" s="92">
        <v>1610</v>
      </c>
      <c r="E229" s="92">
        <v>1620</v>
      </c>
      <c r="F229" s="105">
        <v>5.4</v>
      </c>
      <c r="G229" s="92">
        <v>1590</v>
      </c>
      <c r="H229" s="112">
        <v>5.2</v>
      </c>
      <c r="I229" s="105">
        <v>5.6</v>
      </c>
      <c r="J229" s="69" t="s">
        <v>182</v>
      </c>
      <c r="M229" s="35"/>
      <c r="N229" s="36"/>
    </row>
    <row r="230" spans="2:14" ht="16.2" customHeight="1" x14ac:dyDescent="0.2">
      <c r="B230" s="82" t="s">
        <v>413</v>
      </c>
      <c r="C230" s="84" t="s">
        <v>561</v>
      </c>
      <c r="D230" s="97">
        <v>952</v>
      </c>
      <c r="E230" s="97">
        <v>964</v>
      </c>
      <c r="F230" s="110">
        <v>4.3</v>
      </c>
      <c r="G230" s="97">
        <v>939</v>
      </c>
      <c r="H230" s="121">
        <v>4.0999999999999996</v>
      </c>
      <c r="I230" s="110">
        <v>4.5</v>
      </c>
      <c r="J230" s="84" t="s">
        <v>28</v>
      </c>
      <c r="M230" s="35"/>
      <c r="N230" s="36"/>
    </row>
    <row r="231" spans="2:14" ht="16.2" customHeight="1" x14ac:dyDescent="0.2">
      <c r="B231" s="66" t="s">
        <v>414</v>
      </c>
      <c r="C231" s="69" t="s">
        <v>562</v>
      </c>
      <c r="D231" s="92">
        <v>756</v>
      </c>
      <c r="E231" s="92">
        <v>763</v>
      </c>
      <c r="F231" s="105">
        <v>4.5999999999999996</v>
      </c>
      <c r="G231" s="92">
        <v>749</v>
      </c>
      <c r="H231" s="112">
        <v>4.4000000000000004</v>
      </c>
      <c r="I231" s="105">
        <v>4.8</v>
      </c>
      <c r="J231" s="69" t="s">
        <v>28</v>
      </c>
      <c r="M231" s="35"/>
      <c r="N231" s="36"/>
    </row>
    <row r="232" spans="2:14" ht="16.2" customHeight="1" x14ac:dyDescent="0.2">
      <c r="B232" s="82" t="s">
        <v>415</v>
      </c>
      <c r="C232" s="84" t="s">
        <v>563</v>
      </c>
      <c r="D232" s="97">
        <v>664</v>
      </c>
      <c r="E232" s="97">
        <v>665</v>
      </c>
      <c r="F232" s="110">
        <v>5.5</v>
      </c>
      <c r="G232" s="97">
        <v>663</v>
      </c>
      <c r="H232" s="121">
        <v>5.3</v>
      </c>
      <c r="I232" s="110">
        <v>5.7</v>
      </c>
      <c r="J232" s="84" t="s">
        <v>26</v>
      </c>
      <c r="M232" s="35"/>
      <c r="N232" s="36"/>
    </row>
    <row r="233" spans="2:14" ht="16.2" customHeight="1" x14ac:dyDescent="0.2">
      <c r="B233" s="66" t="s">
        <v>416</v>
      </c>
      <c r="C233" s="69" t="s">
        <v>564</v>
      </c>
      <c r="D233" s="92">
        <v>650</v>
      </c>
      <c r="E233" s="92">
        <v>657</v>
      </c>
      <c r="F233" s="105">
        <v>5.5</v>
      </c>
      <c r="G233" s="92">
        <v>643</v>
      </c>
      <c r="H233" s="112">
        <v>5.3</v>
      </c>
      <c r="I233" s="105">
        <v>5.7</v>
      </c>
      <c r="J233" s="69" t="s">
        <v>28</v>
      </c>
      <c r="M233" s="35"/>
      <c r="N233" s="36"/>
    </row>
    <row r="234" spans="2:14" ht="16.2" customHeight="1" x14ac:dyDescent="0.2">
      <c r="B234" s="82" t="s">
        <v>417</v>
      </c>
      <c r="C234" s="84" t="s">
        <v>565</v>
      </c>
      <c r="D234" s="97">
        <v>1630</v>
      </c>
      <c r="E234" s="97">
        <v>1640</v>
      </c>
      <c r="F234" s="110">
        <v>5.0999999999999996</v>
      </c>
      <c r="G234" s="97">
        <v>1610</v>
      </c>
      <c r="H234" s="121">
        <v>4.9000000000000004</v>
      </c>
      <c r="I234" s="110">
        <v>5.3</v>
      </c>
      <c r="J234" s="84" t="s">
        <v>28</v>
      </c>
      <c r="M234" s="35"/>
      <c r="N234" s="36"/>
    </row>
    <row r="235" spans="2:14" ht="16.2" customHeight="1" x14ac:dyDescent="0.2">
      <c r="B235" s="66" t="s">
        <v>418</v>
      </c>
      <c r="C235" s="69" t="s">
        <v>566</v>
      </c>
      <c r="D235" s="92">
        <v>274</v>
      </c>
      <c r="E235" s="92">
        <v>272</v>
      </c>
      <c r="F235" s="105">
        <v>5.5</v>
      </c>
      <c r="G235" s="92">
        <v>275</v>
      </c>
      <c r="H235" s="112">
        <v>5.4</v>
      </c>
      <c r="I235" s="105">
        <v>5.7</v>
      </c>
      <c r="J235" s="69" t="s">
        <v>27</v>
      </c>
      <c r="M235" s="35"/>
      <c r="N235" s="36"/>
    </row>
    <row r="236" spans="2:14" ht="16.2" customHeight="1" x14ac:dyDescent="0.2">
      <c r="B236" s="82" t="s">
        <v>419</v>
      </c>
      <c r="C236" s="84" t="s">
        <v>567</v>
      </c>
      <c r="D236" s="97">
        <v>277</v>
      </c>
      <c r="E236" s="97">
        <v>273</v>
      </c>
      <c r="F236" s="110">
        <v>5.5</v>
      </c>
      <c r="G236" s="97">
        <v>278</v>
      </c>
      <c r="H236" s="121">
        <v>5.3</v>
      </c>
      <c r="I236" s="110">
        <v>5.7</v>
      </c>
      <c r="J236" s="84" t="s">
        <v>27</v>
      </c>
      <c r="M236" s="35"/>
      <c r="N236" s="36"/>
    </row>
    <row r="237" spans="2:14" ht="16.2" customHeight="1" x14ac:dyDescent="0.2">
      <c r="B237" s="66" t="s">
        <v>420</v>
      </c>
      <c r="C237" s="69" t="s">
        <v>568</v>
      </c>
      <c r="D237" s="92">
        <v>511</v>
      </c>
      <c r="E237" s="92">
        <v>515</v>
      </c>
      <c r="F237" s="105">
        <v>5.4</v>
      </c>
      <c r="G237" s="92">
        <v>506</v>
      </c>
      <c r="H237" s="112">
        <v>5.2</v>
      </c>
      <c r="I237" s="105">
        <v>5.6</v>
      </c>
      <c r="J237" s="69" t="s">
        <v>28</v>
      </c>
      <c r="M237" s="35"/>
      <c r="N237" s="36"/>
    </row>
    <row r="238" spans="2:14" ht="16.2" customHeight="1" x14ac:dyDescent="0.2">
      <c r="B238" s="82" t="s">
        <v>421</v>
      </c>
      <c r="C238" s="84" t="s">
        <v>569</v>
      </c>
      <c r="D238" s="97">
        <v>340</v>
      </c>
      <c r="E238" s="97">
        <v>343</v>
      </c>
      <c r="F238" s="110">
        <v>5.4</v>
      </c>
      <c r="G238" s="97">
        <v>337</v>
      </c>
      <c r="H238" s="121">
        <v>5.2</v>
      </c>
      <c r="I238" s="110">
        <v>5.6</v>
      </c>
      <c r="J238" s="84" t="s">
        <v>28</v>
      </c>
      <c r="M238" s="35"/>
      <c r="N238" s="36"/>
    </row>
    <row r="239" spans="2:14" ht="16.2" customHeight="1" x14ac:dyDescent="0.2">
      <c r="B239" s="66" t="s">
        <v>422</v>
      </c>
      <c r="C239" s="69" t="s">
        <v>570</v>
      </c>
      <c r="D239" s="92">
        <v>557</v>
      </c>
      <c r="E239" s="92">
        <v>560</v>
      </c>
      <c r="F239" s="105">
        <v>5.6</v>
      </c>
      <c r="G239" s="92">
        <v>553</v>
      </c>
      <c r="H239" s="112">
        <v>5.4</v>
      </c>
      <c r="I239" s="105">
        <v>5.8</v>
      </c>
      <c r="J239" s="69" t="s">
        <v>182</v>
      </c>
      <c r="M239" s="35"/>
      <c r="N239" s="36"/>
    </row>
    <row r="240" spans="2:14" ht="16.2" customHeight="1" x14ac:dyDescent="0.2">
      <c r="B240" s="82" t="s">
        <v>423</v>
      </c>
      <c r="C240" s="84" t="s">
        <v>571</v>
      </c>
      <c r="D240" s="97">
        <v>487</v>
      </c>
      <c r="E240" s="97">
        <v>490</v>
      </c>
      <c r="F240" s="110">
        <v>5.7</v>
      </c>
      <c r="G240" s="97">
        <v>484</v>
      </c>
      <c r="H240" s="121">
        <v>5.5</v>
      </c>
      <c r="I240" s="110">
        <v>5.9</v>
      </c>
      <c r="J240" s="84" t="s">
        <v>182</v>
      </c>
      <c r="M240" s="35"/>
      <c r="N240" s="36"/>
    </row>
    <row r="241" spans="2:14" ht="16.2" customHeight="1" x14ac:dyDescent="0.2">
      <c r="B241" s="66" t="s">
        <v>424</v>
      </c>
      <c r="C241" s="69" t="s">
        <v>572</v>
      </c>
      <c r="D241" s="92">
        <v>398</v>
      </c>
      <c r="E241" s="92">
        <v>400</v>
      </c>
      <c r="F241" s="105">
        <v>5.7</v>
      </c>
      <c r="G241" s="92">
        <v>396</v>
      </c>
      <c r="H241" s="112">
        <v>5.5</v>
      </c>
      <c r="I241" s="105">
        <v>5.9</v>
      </c>
      <c r="J241" s="69" t="s">
        <v>182</v>
      </c>
      <c r="M241" s="35"/>
      <c r="N241" s="36"/>
    </row>
    <row r="242" spans="2:14" ht="16.2" customHeight="1" x14ac:dyDescent="0.2">
      <c r="B242" s="82" t="s">
        <v>425</v>
      </c>
      <c r="C242" s="84" t="s">
        <v>573</v>
      </c>
      <c r="D242" s="97">
        <v>254</v>
      </c>
      <c r="E242" s="97">
        <v>255</v>
      </c>
      <c r="F242" s="110">
        <v>5.6</v>
      </c>
      <c r="G242" s="97">
        <v>253</v>
      </c>
      <c r="H242" s="121">
        <v>5.4</v>
      </c>
      <c r="I242" s="110">
        <v>5.8</v>
      </c>
      <c r="J242" s="84" t="s">
        <v>182</v>
      </c>
      <c r="M242" s="35"/>
      <c r="N242" s="36"/>
    </row>
    <row r="243" spans="2:14" ht="16.2" customHeight="1" x14ac:dyDescent="0.2">
      <c r="B243" s="66" t="s">
        <v>426</v>
      </c>
      <c r="C243" s="69" t="s">
        <v>574</v>
      </c>
      <c r="D243" s="92">
        <v>232</v>
      </c>
      <c r="E243" s="92">
        <v>233</v>
      </c>
      <c r="F243" s="105">
        <v>5.6</v>
      </c>
      <c r="G243" s="92">
        <v>230</v>
      </c>
      <c r="H243" s="112">
        <v>5.4</v>
      </c>
      <c r="I243" s="105">
        <v>5.8</v>
      </c>
      <c r="J243" s="69" t="s">
        <v>182</v>
      </c>
      <c r="M243" s="35"/>
      <c r="N243" s="36"/>
    </row>
    <row r="244" spans="2:14" ht="16.2" customHeight="1" x14ac:dyDescent="0.2">
      <c r="B244" s="82" t="s">
        <v>427</v>
      </c>
      <c r="C244" s="84" t="s">
        <v>575</v>
      </c>
      <c r="D244" s="97">
        <v>445</v>
      </c>
      <c r="E244" s="97">
        <v>447</v>
      </c>
      <c r="F244" s="110">
        <v>5.7</v>
      </c>
      <c r="G244" s="97">
        <v>442</v>
      </c>
      <c r="H244" s="121">
        <v>5.5</v>
      </c>
      <c r="I244" s="110">
        <v>5.9</v>
      </c>
      <c r="J244" s="84" t="s">
        <v>182</v>
      </c>
      <c r="M244" s="35"/>
      <c r="N244" s="36"/>
    </row>
    <row r="245" spans="2:14" ht="16.2" customHeight="1" x14ac:dyDescent="0.2">
      <c r="B245" s="66" t="s">
        <v>428</v>
      </c>
      <c r="C245" s="69" t="s">
        <v>576</v>
      </c>
      <c r="D245" s="92">
        <v>625</v>
      </c>
      <c r="E245" s="92">
        <v>629</v>
      </c>
      <c r="F245" s="105">
        <v>5.6</v>
      </c>
      <c r="G245" s="92">
        <v>621</v>
      </c>
      <c r="H245" s="112">
        <v>5.4</v>
      </c>
      <c r="I245" s="105">
        <v>5.8</v>
      </c>
      <c r="J245" s="69" t="s">
        <v>182</v>
      </c>
      <c r="M245" s="35"/>
      <c r="N245" s="36"/>
    </row>
    <row r="246" spans="2:14" ht="16.2" customHeight="1" x14ac:dyDescent="0.2">
      <c r="B246" s="82" t="s">
        <v>429</v>
      </c>
      <c r="C246" s="84" t="s">
        <v>577</v>
      </c>
      <c r="D246" s="97">
        <v>4560</v>
      </c>
      <c r="E246" s="97">
        <v>4570</v>
      </c>
      <c r="F246" s="110">
        <v>5.7</v>
      </c>
      <c r="G246" s="97">
        <v>4540</v>
      </c>
      <c r="H246" s="121">
        <v>5.5</v>
      </c>
      <c r="I246" s="110">
        <v>5.9</v>
      </c>
      <c r="J246" s="84" t="s">
        <v>182</v>
      </c>
      <c r="M246" s="35"/>
      <c r="N246" s="36"/>
    </row>
    <row r="247" spans="2:14" ht="16.2" customHeight="1" x14ac:dyDescent="0.2">
      <c r="B247" s="66" t="s">
        <v>430</v>
      </c>
      <c r="C247" s="69" t="s">
        <v>578</v>
      </c>
      <c r="D247" s="92">
        <v>1780</v>
      </c>
      <c r="E247" s="92">
        <v>1790</v>
      </c>
      <c r="F247" s="105">
        <v>5.6</v>
      </c>
      <c r="G247" s="92">
        <v>1760</v>
      </c>
      <c r="H247" s="112">
        <v>5.4</v>
      </c>
      <c r="I247" s="105">
        <v>5.8</v>
      </c>
      <c r="J247" s="69" t="s">
        <v>182</v>
      </c>
      <c r="M247" s="35"/>
      <c r="N247" s="36"/>
    </row>
    <row r="248" spans="2:14" ht="16.2" customHeight="1" x14ac:dyDescent="0.2">
      <c r="B248" s="82" t="s">
        <v>431</v>
      </c>
      <c r="C248" s="84" t="s">
        <v>579</v>
      </c>
      <c r="D248" s="97">
        <v>1010</v>
      </c>
      <c r="E248" s="97">
        <v>1010</v>
      </c>
      <c r="F248" s="110">
        <v>5.7</v>
      </c>
      <c r="G248" s="97">
        <v>1000</v>
      </c>
      <c r="H248" s="121">
        <v>5.5</v>
      </c>
      <c r="I248" s="110">
        <v>5.9</v>
      </c>
      <c r="J248" s="84" t="s">
        <v>182</v>
      </c>
      <c r="M248" s="35"/>
      <c r="N248" s="36"/>
    </row>
    <row r="249" spans="2:14" ht="16.2" customHeight="1" x14ac:dyDescent="0.2">
      <c r="B249" s="66" t="s">
        <v>432</v>
      </c>
      <c r="C249" s="69" t="s">
        <v>580</v>
      </c>
      <c r="D249" s="92">
        <v>417</v>
      </c>
      <c r="E249" s="92">
        <v>418</v>
      </c>
      <c r="F249" s="105">
        <v>5.8</v>
      </c>
      <c r="G249" s="92">
        <v>415</v>
      </c>
      <c r="H249" s="112">
        <v>5.6</v>
      </c>
      <c r="I249" s="105">
        <v>6</v>
      </c>
      <c r="J249" s="69" t="s">
        <v>182</v>
      </c>
      <c r="M249" s="35"/>
      <c r="N249" s="36"/>
    </row>
    <row r="250" spans="2:14" ht="16.2" customHeight="1" x14ac:dyDescent="0.2">
      <c r="B250" s="82" t="s">
        <v>433</v>
      </c>
      <c r="C250" s="84" t="s">
        <v>581</v>
      </c>
      <c r="D250" s="97">
        <v>843</v>
      </c>
      <c r="E250" s="97">
        <v>850</v>
      </c>
      <c r="F250" s="110">
        <v>5.6</v>
      </c>
      <c r="G250" s="97">
        <v>835</v>
      </c>
      <c r="H250" s="121">
        <v>5.4</v>
      </c>
      <c r="I250" s="110">
        <v>5.8</v>
      </c>
      <c r="J250" s="84" t="s">
        <v>28</v>
      </c>
      <c r="M250" s="35"/>
      <c r="N250" s="36"/>
    </row>
    <row r="251" spans="2:14" ht="16.2" customHeight="1" x14ac:dyDescent="0.2">
      <c r="B251" s="66" t="s">
        <v>434</v>
      </c>
      <c r="C251" s="69" t="s">
        <v>582</v>
      </c>
      <c r="D251" s="92">
        <v>724</v>
      </c>
      <c r="E251" s="92">
        <v>729</v>
      </c>
      <c r="F251" s="105">
        <v>5.2</v>
      </c>
      <c r="G251" s="92">
        <v>724</v>
      </c>
      <c r="H251" s="112">
        <v>5</v>
      </c>
      <c r="I251" s="105">
        <v>5.4</v>
      </c>
      <c r="J251" s="69" t="s">
        <v>597</v>
      </c>
      <c r="M251" s="35"/>
      <c r="N251" s="36"/>
    </row>
    <row r="252" spans="2:14" ht="16.2" customHeight="1" x14ac:dyDescent="0.2">
      <c r="B252" s="82" t="s">
        <v>435</v>
      </c>
      <c r="C252" s="84" t="s">
        <v>583</v>
      </c>
      <c r="D252" s="97">
        <v>571</v>
      </c>
      <c r="E252" s="97">
        <v>576</v>
      </c>
      <c r="F252" s="110">
        <v>5.3</v>
      </c>
      <c r="G252" s="97">
        <v>565</v>
      </c>
      <c r="H252" s="121">
        <v>5.0999999999999996</v>
      </c>
      <c r="I252" s="110">
        <v>5.5</v>
      </c>
      <c r="J252" s="84" t="s">
        <v>182</v>
      </c>
      <c r="M252" s="35"/>
      <c r="N252" s="36"/>
    </row>
    <row r="253" spans="2:14" ht="16.2" customHeight="1" x14ac:dyDescent="0.2">
      <c r="B253" s="66" t="s">
        <v>436</v>
      </c>
      <c r="C253" s="69" t="s">
        <v>584</v>
      </c>
      <c r="D253" s="92">
        <v>1050</v>
      </c>
      <c r="E253" s="92">
        <v>1050</v>
      </c>
      <c r="F253" s="105">
        <v>5.3</v>
      </c>
      <c r="G253" s="92">
        <v>1040</v>
      </c>
      <c r="H253" s="112">
        <v>5.0999999999999996</v>
      </c>
      <c r="I253" s="105">
        <v>5.5</v>
      </c>
      <c r="J253" s="69" t="s">
        <v>182</v>
      </c>
      <c r="M253" s="35"/>
      <c r="N253" s="36"/>
    </row>
    <row r="254" spans="2:14" ht="16.2" customHeight="1" x14ac:dyDescent="0.2">
      <c r="B254" s="82" t="s">
        <v>437</v>
      </c>
      <c r="C254" s="84" t="s">
        <v>585</v>
      </c>
      <c r="D254" s="97">
        <v>1610</v>
      </c>
      <c r="E254" s="97">
        <v>1630</v>
      </c>
      <c r="F254" s="110">
        <v>5.3</v>
      </c>
      <c r="G254" s="97">
        <v>1590</v>
      </c>
      <c r="H254" s="121">
        <v>5.0999999999999996</v>
      </c>
      <c r="I254" s="110">
        <v>5.5</v>
      </c>
      <c r="J254" s="84" t="s">
        <v>182</v>
      </c>
      <c r="M254" s="35"/>
      <c r="N254" s="36"/>
    </row>
    <row r="255" spans="2:14" ht="16.2" customHeight="1" x14ac:dyDescent="0.2">
      <c r="B255" s="66" t="s">
        <v>438</v>
      </c>
      <c r="C255" s="69" t="s">
        <v>586</v>
      </c>
      <c r="D255" s="92">
        <v>3870</v>
      </c>
      <c r="E255" s="92">
        <v>3910</v>
      </c>
      <c r="F255" s="105">
        <v>5.2</v>
      </c>
      <c r="G255" s="92">
        <v>3830</v>
      </c>
      <c r="H255" s="112">
        <v>5</v>
      </c>
      <c r="I255" s="105">
        <v>5.4</v>
      </c>
      <c r="J255" s="69" t="s">
        <v>182</v>
      </c>
      <c r="M255" s="35"/>
      <c r="N255" s="36"/>
    </row>
    <row r="256" spans="2:14" ht="16.2" customHeight="1" x14ac:dyDescent="0.2">
      <c r="B256" s="82" t="s">
        <v>439</v>
      </c>
      <c r="C256" s="84" t="s">
        <v>587</v>
      </c>
      <c r="D256" s="97">
        <v>657</v>
      </c>
      <c r="E256" s="97">
        <v>666</v>
      </c>
      <c r="F256" s="110">
        <v>5.0999999999999996</v>
      </c>
      <c r="G256" s="97">
        <v>653</v>
      </c>
      <c r="H256" s="121">
        <v>4.9000000000000004</v>
      </c>
      <c r="I256" s="110">
        <v>5.3</v>
      </c>
      <c r="J256" s="84" t="s">
        <v>26</v>
      </c>
      <c r="M256" s="35"/>
      <c r="N256" s="36"/>
    </row>
    <row r="257" spans="2:14" ht="16.2" customHeight="1" x14ac:dyDescent="0.2">
      <c r="B257" s="66" t="s">
        <v>440</v>
      </c>
      <c r="C257" s="69" t="s">
        <v>588</v>
      </c>
      <c r="D257" s="92">
        <v>809</v>
      </c>
      <c r="E257" s="92">
        <v>818</v>
      </c>
      <c r="F257" s="105">
        <v>5.0999999999999996</v>
      </c>
      <c r="G257" s="92">
        <v>805</v>
      </c>
      <c r="H257" s="112">
        <v>4.9000000000000004</v>
      </c>
      <c r="I257" s="105">
        <v>5.3</v>
      </c>
      <c r="J257" s="69" t="s">
        <v>26</v>
      </c>
      <c r="M257" s="35"/>
      <c r="N257" s="36"/>
    </row>
    <row r="258" spans="2:14" ht="16.2" customHeight="1" x14ac:dyDescent="0.2">
      <c r="B258" s="82" t="s">
        <v>441</v>
      </c>
      <c r="C258" s="84" t="s">
        <v>589</v>
      </c>
      <c r="D258" s="97">
        <v>1200</v>
      </c>
      <c r="E258" s="97">
        <v>1200</v>
      </c>
      <c r="F258" s="110">
        <v>5.2</v>
      </c>
      <c r="G258" s="97">
        <v>1200</v>
      </c>
      <c r="H258" s="121">
        <v>5</v>
      </c>
      <c r="I258" s="110">
        <v>5.4</v>
      </c>
      <c r="J258" s="84" t="s">
        <v>182</v>
      </c>
      <c r="M258" s="35"/>
      <c r="N258" s="36"/>
    </row>
    <row r="259" spans="2:14" ht="16.2" customHeight="1" x14ac:dyDescent="0.2">
      <c r="B259" s="66" t="s">
        <v>442</v>
      </c>
      <c r="C259" s="69" t="s">
        <v>590</v>
      </c>
      <c r="D259" s="92">
        <v>1040</v>
      </c>
      <c r="E259" s="92">
        <v>1050</v>
      </c>
      <c r="F259" s="105">
        <v>5.2</v>
      </c>
      <c r="G259" s="92">
        <v>1030</v>
      </c>
      <c r="H259" s="112">
        <v>5</v>
      </c>
      <c r="I259" s="105">
        <v>5.4</v>
      </c>
      <c r="J259" s="69" t="s">
        <v>182</v>
      </c>
      <c r="M259" s="35"/>
      <c r="N259" s="36"/>
    </row>
    <row r="260" spans="2:14" ht="16.2" customHeight="1" x14ac:dyDescent="0.2">
      <c r="B260" s="82" t="s">
        <v>443</v>
      </c>
      <c r="C260" s="84" t="s">
        <v>591</v>
      </c>
      <c r="D260" s="97">
        <v>1820</v>
      </c>
      <c r="E260" s="97">
        <v>1840</v>
      </c>
      <c r="F260" s="110">
        <v>5</v>
      </c>
      <c r="G260" s="97">
        <v>1800</v>
      </c>
      <c r="H260" s="121">
        <v>4.8</v>
      </c>
      <c r="I260" s="110">
        <v>5.2</v>
      </c>
      <c r="J260" s="84" t="s">
        <v>28</v>
      </c>
      <c r="M260" s="35"/>
      <c r="N260" s="36"/>
    </row>
    <row r="261" spans="2:14" ht="16.2" customHeight="1" x14ac:dyDescent="0.2">
      <c r="B261" s="66" t="s">
        <v>444</v>
      </c>
      <c r="C261" s="69" t="s">
        <v>592</v>
      </c>
      <c r="D261" s="92">
        <v>589</v>
      </c>
      <c r="E261" s="92">
        <v>595</v>
      </c>
      <c r="F261" s="105">
        <v>5.4</v>
      </c>
      <c r="G261" s="92">
        <v>587</v>
      </c>
      <c r="H261" s="112">
        <v>5.2</v>
      </c>
      <c r="I261" s="105">
        <v>5.6</v>
      </c>
      <c r="J261" s="69" t="s">
        <v>26</v>
      </c>
      <c r="M261" s="35"/>
      <c r="N261" s="36"/>
    </row>
    <row r="262" spans="2:14" ht="16.2" customHeight="1" x14ac:dyDescent="0.2">
      <c r="B262" s="82" t="s">
        <v>445</v>
      </c>
      <c r="C262" s="84" t="s">
        <v>593</v>
      </c>
      <c r="D262" s="97">
        <v>269</v>
      </c>
      <c r="E262" s="97">
        <v>272</v>
      </c>
      <c r="F262" s="110">
        <v>5.3</v>
      </c>
      <c r="G262" s="97">
        <v>268</v>
      </c>
      <c r="H262" s="121">
        <v>5.0999999999999996</v>
      </c>
      <c r="I262" s="110">
        <v>5.5</v>
      </c>
      <c r="J262" s="84" t="s">
        <v>26</v>
      </c>
      <c r="M262" s="35"/>
      <c r="N262" s="36"/>
    </row>
    <row r="263" spans="2:14" ht="16.2" customHeight="1" x14ac:dyDescent="0.2">
      <c r="B263" s="66" t="s">
        <v>446</v>
      </c>
      <c r="C263" s="69" t="s">
        <v>594</v>
      </c>
      <c r="D263" s="92">
        <v>326</v>
      </c>
      <c r="E263" s="92">
        <v>329</v>
      </c>
      <c r="F263" s="105">
        <v>5.6</v>
      </c>
      <c r="G263" s="92">
        <v>325</v>
      </c>
      <c r="H263" s="112">
        <v>5.4</v>
      </c>
      <c r="I263" s="105">
        <v>5.8</v>
      </c>
      <c r="J263" s="69" t="s">
        <v>26</v>
      </c>
      <c r="M263" s="35"/>
      <c r="N263" s="36"/>
    </row>
    <row r="264" spans="2:14" ht="16.2" customHeight="1" x14ac:dyDescent="0.2">
      <c r="B264" s="82" t="s">
        <v>447</v>
      </c>
      <c r="C264" s="84" t="s">
        <v>595</v>
      </c>
      <c r="D264" s="97">
        <v>515</v>
      </c>
      <c r="E264" s="97">
        <v>518</v>
      </c>
      <c r="F264" s="110">
        <v>5.5</v>
      </c>
      <c r="G264" s="97">
        <v>513</v>
      </c>
      <c r="H264" s="121">
        <v>5.3</v>
      </c>
      <c r="I264" s="110">
        <v>5.7</v>
      </c>
      <c r="J264" s="84" t="s">
        <v>26</v>
      </c>
      <c r="M264" s="35"/>
      <c r="N264" s="36"/>
    </row>
    <row r="265" spans="2:14" ht="16.2" customHeight="1" x14ac:dyDescent="0.2">
      <c r="B265" s="83" t="s">
        <v>448</v>
      </c>
      <c r="C265" s="85" t="s">
        <v>596</v>
      </c>
      <c r="D265" s="98">
        <v>543</v>
      </c>
      <c r="E265" s="98">
        <v>546</v>
      </c>
      <c r="F265" s="111">
        <v>5.5</v>
      </c>
      <c r="G265" s="98">
        <v>542</v>
      </c>
      <c r="H265" s="122">
        <v>5.3</v>
      </c>
      <c r="I265" s="111">
        <v>5.7</v>
      </c>
      <c r="J265" s="85" t="s">
        <v>26</v>
      </c>
      <c r="M265" s="35"/>
      <c r="N265" s="36"/>
    </row>
    <row r="266" spans="2:14" ht="16.2" customHeight="1" x14ac:dyDescent="0.2">
      <c r="B266" s="34"/>
    </row>
    <row r="267" spans="2:14" ht="16.2" customHeight="1" x14ac:dyDescent="0.2">
      <c r="B267" s="248" t="s">
        <v>813</v>
      </c>
      <c r="C267" s="239" t="s">
        <v>611</v>
      </c>
      <c r="D267" s="125">
        <v>829072</v>
      </c>
      <c r="E267" s="125" t="s">
        <v>608</v>
      </c>
      <c r="F267" s="125" t="s">
        <v>608</v>
      </c>
      <c r="G267" s="126" t="s">
        <v>608</v>
      </c>
      <c r="H267" s="126" t="s">
        <v>608</v>
      </c>
      <c r="I267" s="126" t="s">
        <v>608</v>
      </c>
      <c r="J267" s="124" t="s">
        <v>608</v>
      </c>
    </row>
    <row r="268" spans="2:14" ht="16.2" customHeight="1" x14ac:dyDescent="0.2">
      <c r="B268" s="240"/>
      <c r="C268" s="244" t="s">
        <v>612</v>
      </c>
      <c r="D268" s="127">
        <v>357298</v>
      </c>
      <c r="E268" s="127" t="s">
        <v>608</v>
      </c>
      <c r="F268" s="128" t="s">
        <v>608</v>
      </c>
      <c r="G268" s="129" t="s">
        <v>608</v>
      </c>
      <c r="H268" s="130" t="s">
        <v>608</v>
      </c>
      <c r="I268" s="130" t="s">
        <v>608</v>
      </c>
      <c r="J268" s="131" t="s">
        <v>262</v>
      </c>
    </row>
    <row r="269" spans="2:14" ht="16.2" customHeight="1" x14ac:dyDescent="0.2">
      <c r="B269" s="241"/>
      <c r="C269" s="245" t="s">
        <v>613</v>
      </c>
      <c r="D269" s="132">
        <v>155165</v>
      </c>
      <c r="E269" s="132" t="s">
        <v>608</v>
      </c>
      <c r="F269" s="133" t="s">
        <v>608</v>
      </c>
      <c r="G269" s="134" t="s">
        <v>608</v>
      </c>
      <c r="H269" s="135" t="s">
        <v>608</v>
      </c>
      <c r="I269" s="135" t="s">
        <v>608</v>
      </c>
      <c r="J269" s="136" t="s">
        <v>262</v>
      </c>
    </row>
    <row r="270" spans="2:14" ht="16.2" customHeight="1" x14ac:dyDescent="0.2">
      <c r="B270" s="242"/>
      <c r="C270" s="246" t="s">
        <v>888</v>
      </c>
      <c r="D270" s="137">
        <v>150586</v>
      </c>
      <c r="E270" s="137" t="s">
        <v>608</v>
      </c>
      <c r="F270" s="138" t="s">
        <v>608</v>
      </c>
      <c r="G270" s="139" t="s">
        <v>608</v>
      </c>
      <c r="H270" s="140" t="s">
        <v>608</v>
      </c>
      <c r="I270" s="140" t="s">
        <v>608</v>
      </c>
      <c r="J270" s="141" t="s">
        <v>262</v>
      </c>
    </row>
    <row r="271" spans="2:14" ht="16.2" customHeight="1" x14ac:dyDescent="0.2">
      <c r="B271" s="249"/>
      <c r="C271" s="250" t="s">
        <v>614</v>
      </c>
      <c r="D271" s="142">
        <v>166023</v>
      </c>
      <c r="E271" s="142" t="s">
        <v>608</v>
      </c>
      <c r="F271" s="143" t="s">
        <v>608</v>
      </c>
      <c r="G271" s="144" t="s">
        <v>608</v>
      </c>
      <c r="H271" s="145" t="s">
        <v>608</v>
      </c>
      <c r="I271" s="145" t="s">
        <v>608</v>
      </c>
      <c r="J271" s="146" t="s">
        <v>262</v>
      </c>
    </row>
    <row r="272" spans="2:14" ht="16.2" customHeight="1" x14ac:dyDescent="0.2">
      <c r="B272" s="37" t="s">
        <v>892</v>
      </c>
    </row>
    <row r="273" spans="2:5" ht="16.2" customHeight="1" x14ac:dyDescent="0.2">
      <c r="B273" s="37" t="s">
        <v>893</v>
      </c>
    </row>
    <row r="274" spans="2:5" ht="16.2" customHeight="1" x14ac:dyDescent="0.2">
      <c r="B274" s="37" t="s">
        <v>894</v>
      </c>
    </row>
    <row r="275" spans="2:5" ht="16.2" customHeight="1" x14ac:dyDescent="0.2">
      <c r="B275" s="37" t="s">
        <v>895</v>
      </c>
      <c r="D275" s="41"/>
      <c r="E275" s="41"/>
    </row>
    <row r="276" spans="2:5" ht="16.2" customHeight="1" x14ac:dyDescent="0.2">
      <c r="B276" s="37" t="s">
        <v>896</v>
      </c>
      <c r="D276" s="42"/>
      <c r="E276" s="41"/>
    </row>
    <row r="277" spans="2:5" ht="16.2" customHeight="1" x14ac:dyDescent="0.2">
      <c r="B277" s="37" t="s">
        <v>897</v>
      </c>
      <c r="D277" s="41"/>
      <c r="E277" s="41"/>
    </row>
    <row r="278" spans="2:5" ht="16.2" customHeight="1" x14ac:dyDescent="0.2">
      <c r="B278" s="37" t="s">
        <v>898</v>
      </c>
      <c r="D278" s="41"/>
      <c r="E278" s="41"/>
    </row>
    <row r="279" spans="2:5" ht="16.2" customHeight="1" x14ac:dyDescent="0.2">
      <c r="B279" s="37" t="s">
        <v>899</v>
      </c>
      <c r="D279" s="41"/>
      <c r="E279" s="41"/>
    </row>
    <row r="280" spans="2:5" ht="16.2" customHeight="1" x14ac:dyDescent="0.2">
      <c r="B280" s="37" t="s">
        <v>900</v>
      </c>
    </row>
    <row r="283" spans="2:5" ht="16.2" customHeight="1" x14ac:dyDescent="0.2">
      <c r="B283" s="37"/>
    </row>
  </sheetData>
  <sheetProtection password="DD24" sheet="1" objects="1" scenarios="1"/>
  <mergeCells count="5">
    <mergeCell ref="J2:J4"/>
    <mergeCell ref="E2:F2"/>
    <mergeCell ref="B2:B4"/>
    <mergeCell ref="C2:C4"/>
    <mergeCell ref="G2:I2"/>
  </mergeCells>
  <phoneticPr fontId="24"/>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9"/>
  <sheetViews>
    <sheetView showGridLines="0" zoomScaleNormal="100" workbookViewId="0">
      <pane xSplit="3" ySplit="3" topLeftCell="D4" activePane="bottomRight" state="frozen"/>
      <selection pane="topRight"/>
      <selection pane="bottomLeft"/>
      <selection pane="bottomRight"/>
    </sheetView>
  </sheetViews>
  <sheetFormatPr defaultColWidth="9" defaultRowHeight="15" outlineLevelCol="1" x14ac:dyDescent="0.2"/>
  <cols>
    <col min="1" max="1" width="3.44140625" style="608" customWidth="1"/>
    <col min="2" max="2" width="14.33203125" style="608" customWidth="1"/>
    <col min="3" max="3" width="33.44140625" style="608" customWidth="1"/>
    <col min="4" max="4" width="44" style="608" customWidth="1"/>
    <col min="5" max="5" width="30.6640625" style="608" customWidth="1"/>
    <col min="6" max="6" width="20" style="608" hidden="1" customWidth="1" outlineLevel="1"/>
    <col min="7" max="7" width="17.21875" style="642" customWidth="1" collapsed="1"/>
    <col min="8" max="9" width="17.21875" style="642" customWidth="1"/>
    <col min="10" max="11" width="24" style="643" customWidth="1"/>
    <col min="12" max="12" width="21.6640625" style="644" customWidth="1"/>
    <col min="13" max="13" width="20" style="644" customWidth="1"/>
    <col min="14" max="14" width="20.6640625" style="644" customWidth="1"/>
    <col min="15" max="15" width="13.6640625" style="608" customWidth="1"/>
    <col min="16" max="16" width="10.33203125" style="608" customWidth="1"/>
    <col min="17" max="16384" width="9" style="608"/>
  </cols>
  <sheetData>
    <row r="1" spans="1:16" x14ac:dyDescent="0.2">
      <c r="A1" s="1"/>
      <c r="B1" s="1"/>
      <c r="C1" s="1"/>
      <c r="D1" s="1"/>
      <c r="E1" s="1"/>
      <c r="F1" s="663"/>
      <c r="G1" s="2"/>
      <c r="H1" s="2"/>
      <c r="I1" s="2"/>
      <c r="J1" s="2"/>
      <c r="K1" s="2"/>
      <c r="L1" s="2"/>
      <c r="M1" s="2"/>
      <c r="N1" s="2"/>
      <c r="O1" s="2"/>
    </row>
    <row r="2" spans="1:16" s="609" customFormat="1" ht="32.25" customHeight="1" x14ac:dyDescent="0.2">
      <c r="A2" s="154"/>
      <c r="B2" s="628" t="s">
        <v>67</v>
      </c>
      <c r="C2" s="629" t="s">
        <v>0</v>
      </c>
      <c r="D2" s="629" t="s">
        <v>1</v>
      </c>
      <c r="E2" s="629" t="s">
        <v>818</v>
      </c>
      <c r="F2" s="630" t="s">
        <v>881</v>
      </c>
      <c r="G2" s="630" t="s">
        <v>881</v>
      </c>
      <c r="H2" s="630" t="s">
        <v>877</v>
      </c>
      <c r="I2" s="664" t="s">
        <v>1502</v>
      </c>
      <c r="J2" s="631" t="s">
        <v>871</v>
      </c>
      <c r="K2" s="631" t="s">
        <v>872</v>
      </c>
      <c r="L2" s="632" t="s">
        <v>3</v>
      </c>
      <c r="M2" s="632" t="s">
        <v>879</v>
      </c>
      <c r="N2" s="633" t="s">
        <v>880</v>
      </c>
      <c r="O2" s="332" t="s">
        <v>950</v>
      </c>
      <c r="P2" s="333" t="s">
        <v>952</v>
      </c>
    </row>
    <row r="3" spans="1:16" s="609" customFormat="1" ht="16.2" customHeight="1" x14ac:dyDescent="0.2">
      <c r="A3" s="154"/>
      <c r="B3" s="634"/>
      <c r="C3" s="48"/>
      <c r="D3" s="48"/>
      <c r="E3" s="48"/>
      <c r="F3" s="49" t="s">
        <v>610</v>
      </c>
      <c r="G3" s="49" t="s">
        <v>610</v>
      </c>
      <c r="H3" s="49" t="s">
        <v>610</v>
      </c>
      <c r="I3" s="49" t="s">
        <v>610</v>
      </c>
      <c r="J3" s="50" t="s">
        <v>17</v>
      </c>
      <c r="K3" s="50" t="s">
        <v>17</v>
      </c>
      <c r="L3" s="51"/>
      <c r="M3" s="51"/>
      <c r="N3" s="635"/>
      <c r="O3" s="332" t="s">
        <v>951</v>
      </c>
      <c r="P3" s="333" t="s">
        <v>1503</v>
      </c>
    </row>
    <row r="4" spans="1:16" s="609" customFormat="1" ht="16.2" customHeight="1" x14ac:dyDescent="0.2">
      <c r="A4" s="154"/>
      <c r="B4" s="338" t="s">
        <v>74</v>
      </c>
      <c r="C4" s="636" t="s">
        <v>126</v>
      </c>
      <c r="D4" s="637" t="s">
        <v>910</v>
      </c>
      <c r="E4" s="638" t="s">
        <v>823</v>
      </c>
      <c r="F4" s="665">
        <v>43900</v>
      </c>
      <c r="G4" s="639">
        <f>ROUNDDOWN(F4,0)</f>
        <v>43900</v>
      </c>
      <c r="H4" s="639">
        <v>43900</v>
      </c>
      <c r="I4" s="639" t="s">
        <v>262</v>
      </c>
      <c r="J4" s="640">
        <v>9298.2099999999991</v>
      </c>
      <c r="K4" s="531">
        <v>117258.88</v>
      </c>
      <c r="L4" s="532">
        <v>28641</v>
      </c>
      <c r="M4" s="532">
        <v>37963</v>
      </c>
      <c r="N4" s="532" t="s">
        <v>1504</v>
      </c>
      <c r="O4" s="533">
        <v>3250</v>
      </c>
      <c r="P4" s="534">
        <v>0.74</v>
      </c>
    </row>
    <row r="5" spans="1:16" s="609" customFormat="1" ht="16.2" customHeight="1" x14ac:dyDescent="0.2">
      <c r="A5" s="154"/>
      <c r="B5" s="338" t="s">
        <v>68</v>
      </c>
      <c r="C5" s="339" t="s">
        <v>1010</v>
      </c>
      <c r="D5" s="340" t="s">
        <v>911</v>
      </c>
      <c r="E5" s="341" t="s">
        <v>1505</v>
      </c>
      <c r="F5" s="666">
        <v>20500</v>
      </c>
      <c r="G5" s="342">
        <f t="shared" ref="G5:G68" si="0">ROUNDDOWN(F5,0)</f>
        <v>20500</v>
      </c>
      <c r="H5" s="342">
        <v>20500</v>
      </c>
      <c r="I5" s="342" t="s">
        <v>1506</v>
      </c>
      <c r="J5" s="343">
        <v>11670.4</v>
      </c>
      <c r="K5" s="343">
        <v>25083.93</v>
      </c>
      <c r="L5" s="344">
        <v>35246</v>
      </c>
      <c r="M5" s="344">
        <v>38429</v>
      </c>
      <c r="N5" s="344" t="s">
        <v>1506</v>
      </c>
      <c r="O5" s="535">
        <v>1836</v>
      </c>
      <c r="P5" s="536">
        <v>2.64</v>
      </c>
    </row>
    <row r="6" spans="1:16" s="609" customFormat="1" ht="14.4" x14ac:dyDescent="0.2">
      <c r="A6" s="154"/>
      <c r="B6" s="338" t="s">
        <v>75</v>
      </c>
      <c r="C6" s="667" t="s">
        <v>128</v>
      </c>
      <c r="D6" s="668" t="s">
        <v>1507</v>
      </c>
      <c r="E6" s="669" t="s">
        <v>824</v>
      </c>
      <c r="F6" s="670">
        <v>26700</v>
      </c>
      <c r="G6" s="420">
        <f t="shared" si="0"/>
        <v>26700</v>
      </c>
      <c r="H6" s="420">
        <v>26700</v>
      </c>
      <c r="I6" s="420" t="s">
        <v>262</v>
      </c>
      <c r="J6" s="671">
        <v>6365.8</v>
      </c>
      <c r="K6" s="672">
        <v>11678.049999999899</v>
      </c>
      <c r="L6" s="563">
        <v>36675</v>
      </c>
      <c r="M6" s="563">
        <v>41726</v>
      </c>
      <c r="N6" s="563" t="s">
        <v>262</v>
      </c>
      <c r="O6" s="564">
        <v>1150</v>
      </c>
      <c r="P6" s="534">
        <v>0.83</v>
      </c>
    </row>
    <row r="7" spans="1:16" s="609" customFormat="1" ht="16.2" customHeight="1" x14ac:dyDescent="0.2">
      <c r="A7" s="154"/>
      <c r="B7" s="338" t="s">
        <v>69</v>
      </c>
      <c r="C7" s="339" t="s">
        <v>1011</v>
      </c>
      <c r="D7" s="668" t="s">
        <v>912</v>
      </c>
      <c r="E7" s="669" t="s">
        <v>1508</v>
      </c>
      <c r="F7" s="670">
        <v>10914</v>
      </c>
      <c r="G7" s="420">
        <f t="shared" si="0"/>
        <v>10914</v>
      </c>
      <c r="H7" s="420">
        <v>21400</v>
      </c>
      <c r="I7" s="420">
        <v>-10486</v>
      </c>
      <c r="J7" s="567">
        <v>3196.3099999999899</v>
      </c>
      <c r="K7" s="567">
        <v>29430.6699999999</v>
      </c>
      <c r="L7" s="568">
        <v>22390</v>
      </c>
      <c r="M7" s="568">
        <v>37960</v>
      </c>
      <c r="N7" s="568" t="s">
        <v>1506</v>
      </c>
      <c r="O7" s="569">
        <v>524</v>
      </c>
      <c r="P7" s="536">
        <v>5.39</v>
      </c>
    </row>
    <row r="8" spans="1:16" s="609" customFormat="1" ht="16.2" customHeight="1" x14ac:dyDescent="0.2">
      <c r="A8" s="154"/>
      <c r="B8" s="338" t="s">
        <v>76</v>
      </c>
      <c r="C8" s="418" t="s">
        <v>130</v>
      </c>
      <c r="D8" s="340" t="s">
        <v>913</v>
      </c>
      <c r="E8" s="341" t="s">
        <v>823</v>
      </c>
      <c r="F8" s="666">
        <v>12700</v>
      </c>
      <c r="G8" s="342">
        <f t="shared" si="0"/>
        <v>12700</v>
      </c>
      <c r="H8" s="342">
        <v>12700</v>
      </c>
      <c r="I8" s="342" t="s">
        <v>262</v>
      </c>
      <c r="J8" s="343">
        <v>5816.26</v>
      </c>
      <c r="K8" s="539">
        <v>17587.299999999901</v>
      </c>
      <c r="L8" s="532">
        <v>34712</v>
      </c>
      <c r="M8" s="532">
        <v>38044</v>
      </c>
      <c r="N8" s="532" t="s">
        <v>1504</v>
      </c>
      <c r="O8" s="533">
        <v>1723</v>
      </c>
      <c r="P8" s="534">
        <v>0.61</v>
      </c>
    </row>
    <row r="9" spans="1:16" s="609" customFormat="1" ht="16.2" customHeight="1" x14ac:dyDescent="0.2">
      <c r="A9" s="154"/>
      <c r="B9" s="338" t="s">
        <v>70</v>
      </c>
      <c r="C9" s="339" t="s">
        <v>1509</v>
      </c>
      <c r="D9" s="668" t="s">
        <v>914</v>
      </c>
      <c r="E9" s="669" t="s">
        <v>1510</v>
      </c>
      <c r="F9" s="670">
        <v>10000</v>
      </c>
      <c r="G9" s="420">
        <f t="shared" si="0"/>
        <v>10000</v>
      </c>
      <c r="H9" s="420">
        <v>10000</v>
      </c>
      <c r="I9" s="420" t="s">
        <v>1506</v>
      </c>
      <c r="J9" s="567">
        <v>1353.6199999999899</v>
      </c>
      <c r="K9" s="567">
        <v>9044.0400000000009</v>
      </c>
      <c r="L9" s="568">
        <v>27135</v>
      </c>
      <c r="M9" s="568">
        <v>39624</v>
      </c>
      <c r="N9" s="568" t="s">
        <v>1506</v>
      </c>
      <c r="O9" s="569">
        <v>473</v>
      </c>
      <c r="P9" s="536">
        <v>6.88</v>
      </c>
    </row>
    <row r="10" spans="1:16" s="609" customFormat="1" ht="16.2" customHeight="1" x14ac:dyDescent="0.2">
      <c r="A10" s="154"/>
      <c r="B10" s="338" t="s">
        <v>77</v>
      </c>
      <c r="C10" s="418" t="s">
        <v>1511</v>
      </c>
      <c r="D10" s="340" t="s">
        <v>1512</v>
      </c>
      <c r="E10" s="341" t="s">
        <v>823</v>
      </c>
      <c r="F10" s="666">
        <v>10400</v>
      </c>
      <c r="G10" s="342">
        <f t="shared" si="0"/>
        <v>10400</v>
      </c>
      <c r="H10" s="342">
        <v>10400</v>
      </c>
      <c r="I10" s="342" t="s">
        <v>262</v>
      </c>
      <c r="J10" s="537">
        <v>637.08000000000004</v>
      </c>
      <c r="K10" s="538">
        <v>5358.55</v>
      </c>
      <c r="L10" s="532">
        <v>32049</v>
      </c>
      <c r="M10" s="532">
        <v>38258</v>
      </c>
      <c r="N10" s="532" t="s">
        <v>262</v>
      </c>
      <c r="O10" s="533">
        <v>344</v>
      </c>
      <c r="P10" s="534">
        <v>6.37</v>
      </c>
    </row>
    <row r="11" spans="1:16" s="609" customFormat="1" ht="16.2" customHeight="1" x14ac:dyDescent="0.2">
      <c r="A11" s="154"/>
      <c r="B11" s="338" t="s">
        <v>78</v>
      </c>
      <c r="C11" s="339" t="s">
        <v>1513</v>
      </c>
      <c r="D11" s="668" t="s">
        <v>1514</v>
      </c>
      <c r="E11" s="669" t="s">
        <v>1505</v>
      </c>
      <c r="F11" s="670">
        <v>11100</v>
      </c>
      <c r="G11" s="420">
        <f t="shared" si="0"/>
        <v>11100</v>
      </c>
      <c r="H11" s="420">
        <v>11100</v>
      </c>
      <c r="I11" s="420" t="s">
        <v>262</v>
      </c>
      <c r="J11" s="567">
        <v>1844.44</v>
      </c>
      <c r="K11" s="567">
        <v>8683.7299999999905</v>
      </c>
      <c r="L11" s="568">
        <v>38391</v>
      </c>
      <c r="M11" s="568">
        <v>38961</v>
      </c>
      <c r="N11" s="568" t="s">
        <v>1506</v>
      </c>
      <c r="O11" s="569">
        <v>49</v>
      </c>
      <c r="P11" s="536">
        <v>1.29</v>
      </c>
    </row>
    <row r="12" spans="1:16" s="609" customFormat="1" ht="16.2" customHeight="1" x14ac:dyDescent="0.2">
      <c r="A12" s="154"/>
      <c r="B12" s="338" t="s">
        <v>79</v>
      </c>
      <c r="C12" s="418" t="s">
        <v>1515</v>
      </c>
      <c r="D12" s="340" t="s">
        <v>915</v>
      </c>
      <c r="E12" s="341" t="s">
        <v>1516</v>
      </c>
      <c r="F12" s="666">
        <v>7040</v>
      </c>
      <c r="G12" s="342">
        <f t="shared" si="0"/>
        <v>7040</v>
      </c>
      <c r="H12" s="342">
        <v>7040</v>
      </c>
      <c r="I12" s="342" t="s">
        <v>1506</v>
      </c>
      <c r="J12" s="343">
        <v>2074.6520743649899</v>
      </c>
      <c r="K12" s="539">
        <v>11425.2</v>
      </c>
      <c r="L12" s="532">
        <v>33305</v>
      </c>
      <c r="M12" s="532">
        <v>38132</v>
      </c>
      <c r="N12" s="532" t="s">
        <v>1506</v>
      </c>
      <c r="O12" s="533">
        <v>560</v>
      </c>
      <c r="P12" s="534">
        <v>2.99</v>
      </c>
    </row>
    <row r="13" spans="1:16" s="609" customFormat="1" ht="16.2" customHeight="1" x14ac:dyDescent="0.2">
      <c r="A13" s="154"/>
      <c r="B13" s="338" t="s">
        <v>80</v>
      </c>
      <c r="C13" s="339" t="s">
        <v>1012</v>
      </c>
      <c r="D13" s="668" t="s">
        <v>1517</v>
      </c>
      <c r="E13" s="669" t="s">
        <v>1505</v>
      </c>
      <c r="F13" s="670">
        <v>8140</v>
      </c>
      <c r="G13" s="420">
        <f t="shared" si="0"/>
        <v>8140</v>
      </c>
      <c r="H13" s="420">
        <v>8140</v>
      </c>
      <c r="I13" s="420" t="s">
        <v>1506</v>
      </c>
      <c r="J13" s="567">
        <v>1101.49</v>
      </c>
      <c r="K13" s="567">
        <v>5858.26</v>
      </c>
      <c r="L13" s="568">
        <v>30064</v>
      </c>
      <c r="M13" s="568">
        <v>38686</v>
      </c>
      <c r="N13" s="568" t="s">
        <v>1506</v>
      </c>
      <c r="O13" s="569">
        <v>417</v>
      </c>
      <c r="P13" s="536">
        <v>11.6</v>
      </c>
    </row>
    <row r="14" spans="1:16" s="609" customFormat="1" ht="16.2" customHeight="1" x14ac:dyDescent="0.2">
      <c r="A14" s="154"/>
      <c r="B14" s="338" t="s">
        <v>81</v>
      </c>
      <c r="C14" s="418" t="s">
        <v>136</v>
      </c>
      <c r="D14" s="340" t="s">
        <v>1518</v>
      </c>
      <c r="E14" s="341" t="s">
        <v>1505</v>
      </c>
      <c r="F14" s="666">
        <v>5310</v>
      </c>
      <c r="G14" s="342">
        <f t="shared" si="0"/>
        <v>5310</v>
      </c>
      <c r="H14" s="342">
        <v>5310</v>
      </c>
      <c r="I14" s="342" t="s">
        <v>262</v>
      </c>
      <c r="J14" s="537">
        <v>566.22</v>
      </c>
      <c r="K14" s="538">
        <v>4463.8599999999897</v>
      </c>
      <c r="L14" s="532">
        <v>36231</v>
      </c>
      <c r="M14" s="532">
        <v>39717</v>
      </c>
      <c r="N14" s="532" t="s">
        <v>1506</v>
      </c>
      <c r="O14" s="533">
        <v>70</v>
      </c>
      <c r="P14" s="534">
        <v>5.48</v>
      </c>
    </row>
    <row r="15" spans="1:16" s="609" customFormat="1" ht="16.2" customHeight="1" x14ac:dyDescent="0.2">
      <c r="A15" s="154"/>
      <c r="B15" s="338" t="s">
        <v>83</v>
      </c>
      <c r="C15" s="339" t="s">
        <v>1013</v>
      </c>
      <c r="D15" s="668" t="s">
        <v>1519</v>
      </c>
      <c r="E15" s="669" t="s">
        <v>1508</v>
      </c>
      <c r="F15" s="670">
        <v>4050</v>
      </c>
      <c r="G15" s="420">
        <f t="shared" si="0"/>
        <v>4050</v>
      </c>
      <c r="H15" s="420">
        <v>4050</v>
      </c>
      <c r="I15" s="420" t="s">
        <v>262</v>
      </c>
      <c r="J15" s="567">
        <v>693.14999999999895</v>
      </c>
      <c r="K15" s="567">
        <v>5367.2799999999897</v>
      </c>
      <c r="L15" s="568">
        <v>34150</v>
      </c>
      <c r="M15" s="568">
        <v>39624</v>
      </c>
      <c r="N15" s="568" t="s">
        <v>1506</v>
      </c>
      <c r="O15" s="569">
        <v>376</v>
      </c>
      <c r="P15" s="536">
        <v>4.33</v>
      </c>
    </row>
    <row r="16" spans="1:16" s="609" customFormat="1" ht="16.2" customHeight="1" x14ac:dyDescent="0.2">
      <c r="A16" s="154"/>
      <c r="B16" s="338" t="s">
        <v>85</v>
      </c>
      <c r="C16" s="418" t="s">
        <v>1520</v>
      </c>
      <c r="D16" s="340" t="s">
        <v>916</v>
      </c>
      <c r="E16" s="341" t="s">
        <v>1505</v>
      </c>
      <c r="F16" s="666">
        <v>4690</v>
      </c>
      <c r="G16" s="420">
        <f t="shared" si="0"/>
        <v>4690</v>
      </c>
      <c r="H16" s="420">
        <v>4690</v>
      </c>
      <c r="I16" s="420" t="s">
        <v>1506</v>
      </c>
      <c r="J16" s="567">
        <v>1056.92</v>
      </c>
      <c r="K16" s="168">
        <v>5782.27</v>
      </c>
      <c r="L16" s="563">
        <v>35550</v>
      </c>
      <c r="M16" s="563">
        <v>38044</v>
      </c>
      <c r="N16" s="563" t="s">
        <v>1506</v>
      </c>
      <c r="O16" s="564">
        <v>275</v>
      </c>
      <c r="P16" s="534">
        <v>0.78</v>
      </c>
    </row>
    <row r="17" spans="1:16" s="609" customFormat="1" ht="16.2" customHeight="1" x14ac:dyDescent="0.2">
      <c r="A17" s="154"/>
      <c r="B17" s="338" t="s">
        <v>86</v>
      </c>
      <c r="C17" s="339" t="s">
        <v>1521</v>
      </c>
      <c r="D17" s="668" t="s">
        <v>1522</v>
      </c>
      <c r="E17" s="669" t="s">
        <v>1505</v>
      </c>
      <c r="F17" s="670">
        <v>4320</v>
      </c>
      <c r="G17" s="420">
        <f t="shared" si="0"/>
        <v>4320</v>
      </c>
      <c r="H17" s="420">
        <v>4320</v>
      </c>
      <c r="I17" s="420" t="s">
        <v>262</v>
      </c>
      <c r="J17" s="567">
        <v>506.16</v>
      </c>
      <c r="K17" s="567">
        <v>3507.3699999999899</v>
      </c>
      <c r="L17" s="568">
        <v>39616</v>
      </c>
      <c r="M17" s="568">
        <v>39757</v>
      </c>
      <c r="N17" s="568" t="s">
        <v>1506</v>
      </c>
      <c r="O17" s="569">
        <v>41</v>
      </c>
      <c r="P17" s="536">
        <v>4</v>
      </c>
    </row>
    <row r="18" spans="1:16" s="609" customFormat="1" ht="16.2" customHeight="1" x14ac:dyDescent="0.2">
      <c r="A18" s="154"/>
      <c r="B18" s="338" t="s">
        <v>87</v>
      </c>
      <c r="C18" s="418" t="s">
        <v>142</v>
      </c>
      <c r="D18" s="668" t="s">
        <v>1523</v>
      </c>
      <c r="E18" s="669" t="s">
        <v>823</v>
      </c>
      <c r="F18" s="670">
        <v>5010</v>
      </c>
      <c r="G18" s="420">
        <f t="shared" si="0"/>
        <v>5010</v>
      </c>
      <c r="H18" s="420">
        <v>5010</v>
      </c>
      <c r="I18" s="342" t="s">
        <v>262</v>
      </c>
      <c r="J18" s="567">
        <v>629.86</v>
      </c>
      <c r="K18" s="168">
        <v>4607.34</v>
      </c>
      <c r="L18" s="563">
        <v>41880</v>
      </c>
      <c r="M18" s="563">
        <v>42066</v>
      </c>
      <c r="N18" s="532" t="s">
        <v>1504</v>
      </c>
      <c r="O18" s="564">
        <v>43</v>
      </c>
      <c r="P18" s="534">
        <v>4.54</v>
      </c>
    </row>
    <row r="19" spans="1:16" s="609" customFormat="1" ht="16.2" customHeight="1" x14ac:dyDescent="0.2">
      <c r="A19" s="154"/>
      <c r="B19" s="338" t="s">
        <v>88</v>
      </c>
      <c r="C19" s="339" t="s">
        <v>1524</v>
      </c>
      <c r="D19" s="668" t="s">
        <v>917</v>
      </c>
      <c r="E19" s="669" t="s">
        <v>1525</v>
      </c>
      <c r="F19" s="670">
        <v>4430</v>
      </c>
      <c r="G19" s="420">
        <f t="shared" si="0"/>
        <v>4430</v>
      </c>
      <c r="H19" s="420">
        <v>4430</v>
      </c>
      <c r="I19" s="420" t="s">
        <v>1506</v>
      </c>
      <c r="J19" s="567">
        <v>1047.79</v>
      </c>
      <c r="K19" s="567">
        <v>8510.20999999999</v>
      </c>
      <c r="L19" s="568">
        <v>31763</v>
      </c>
      <c r="M19" s="568">
        <v>41460</v>
      </c>
      <c r="N19" s="344" t="s">
        <v>1506</v>
      </c>
      <c r="O19" s="569">
        <v>305</v>
      </c>
      <c r="P19" s="536">
        <v>6.44</v>
      </c>
    </row>
    <row r="20" spans="1:16" s="609" customFormat="1" ht="16.2" customHeight="1" x14ac:dyDescent="0.2">
      <c r="A20" s="154"/>
      <c r="B20" s="338" t="s">
        <v>89</v>
      </c>
      <c r="C20" s="418" t="s">
        <v>1526</v>
      </c>
      <c r="D20" s="340" t="s">
        <v>1527</v>
      </c>
      <c r="E20" s="341" t="s">
        <v>823</v>
      </c>
      <c r="F20" s="666">
        <v>3570</v>
      </c>
      <c r="G20" s="342">
        <f t="shared" si="0"/>
        <v>3570</v>
      </c>
      <c r="H20" s="342">
        <v>3570</v>
      </c>
      <c r="I20" s="342" t="s">
        <v>262</v>
      </c>
      <c r="J20" s="537">
        <v>918.55999999999904</v>
      </c>
      <c r="K20" s="538">
        <v>6704.5299999999897</v>
      </c>
      <c r="L20" s="532">
        <v>33144</v>
      </c>
      <c r="M20" s="532">
        <v>39827</v>
      </c>
      <c r="N20" s="532" t="s">
        <v>1504</v>
      </c>
      <c r="O20" s="533">
        <v>272</v>
      </c>
      <c r="P20" s="534">
        <v>4.95</v>
      </c>
    </row>
    <row r="21" spans="1:16" s="609" customFormat="1" ht="16.2" customHeight="1" x14ac:dyDescent="0.2">
      <c r="A21" s="154"/>
      <c r="B21" s="338" t="s">
        <v>90</v>
      </c>
      <c r="C21" s="339" t="s">
        <v>1015</v>
      </c>
      <c r="D21" s="668" t="s">
        <v>1528</v>
      </c>
      <c r="E21" s="669" t="s">
        <v>1505</v>
      </c>
      <c r="F21" s="670">
        <v>4240</v>
      </c>
      <c r="G21" s="420">
        <f t="shared" si="0"/>
        <v>4240</v>
      </c>
      <c r="H21" s="420">
        <v>4240</v>
      </c>
      <c r="I21" s="420" t="s">
        <v>1529</v>
      </c>
      <c r="J21" s="567">
        <v>730.46</v>
      </c>
      <c r="K21" s="567">
        <v>3896.26</v>
      </c>
      <c r="L21" s="568">
        <v>40207</v>
      </c>
      <c r="M21" s="568">
        <v>40921</v>
      </c>
      <c r="N21" s="568" t="s">
        <v>1506</v>
      </c>
      <c r="O21" s="569">
        <v>62</v>
      </c>
      <c r="P21" s="536">
        <v>4.62</v>
      </c>
    </row>
    <row r="22" spans="1:16" s="609" customFormat="1" ht="16.2" customHeight="1" x14ac:dyDescent="0.2">
      <c r="A22" s="154"/>
      <c r="B22" s="338" t="s">
        <v>91</v>
      </c>
      <c r="C22" s="667" t="s">
        <v>1016</v>
      </c>
      <c r="D22" s="668" t="s">
        <v>1530</v>
      </c>
      <c r="E22" s="669" t="s">
        <v>1505</v>
      </c>
      <c r="F22" s="670">
        <v>2480</v>
      </c>
      <c r="G22" s="420">
        <f t="shared" si="0"/>
        <v>2480</v>
      </c>
      <c r="H22" s="420">
        <v>2480</v>
      </c>
      <c r="I22" s="342" t="s">
        <v>1506</v>
      </c>
      <c r="J22" s="567">
        <v>505.34999999999991</v>
      </c>
      <c r="K22" s="168">
        <v>3036.1399999999899</v>
      </c>
      <c r="L22" s="563">
        <v>33162</v>
      </c>
      <c r="M22" s="563">
        <v>39304</v>
      </c>
      <c r="N22" s="532" t="s">
        <v>1506</v>
      </c>
      <c r="O22" s="564">
        <v>165</v>
      </c>
      <c r="P22" s="534">
        <v>7.03</v>
      </c>
    </row>
    <row r="23" spans="1:16" s="609" customFormat="1" ht="16.2" customHeight="1" x14ac:dyDescent="0.2">
      <c r="A23" s="154"/>
      <c r="B23" s="338" t="s">
        <v>92</v>
      </c>
      <c r="C23" s="339" t="s">
        <v>1531</v>
      </c>
      <c r="D23" s="668" t="s">
        <v>1532</v>
      </c>
      <c r="E23" s="669" t="s">
        <v>1508</v>
      </c>
      <c r="F23" s="670">
        <v>4160</v>
      </c>
      <c r="G23" s="420">
        <f t="shared" si="0"/>
        <v>4160</v>
      </c>
      <c r="H23" s="420">
        <v>4160</v>
      </c>
      <c r="I23" s="420" t="s">
        <v>1506</v>
      </c>
      <c r="J23" s="567">
        <v>773.32</v>
      </c>
      <c r="K23" s="567">
        <v>4768.2300000000005</v>
      </c>
      <c r="L23" s="568">
        <v>32339</v>
      </c>
      <c r="M23" s="568">
        <v>38043</v>
      </c>
      <c r="N23" s="568" t="s">
        <v>1506</v>
      </c>
      <c r="O23" s="569">
        <v>363</v>
      </c>
      <c r="P23" s="536">
        <v>5.45</v>
      </c>
    </row>
    <row r="24" spans="1:16" s="609" customFormat="1" ht="16.2" customHeight="1" x14ac:dyDescent="0.2">
      <c r="A24" s="154"/>
      <c r="B24" s="338" t="s">
        <v>93</v>
      </c>
      <c r="C24" s="418" t="s">
        <v>1533</v>
      </c>
      <c r="D24" s="668" t="s">
        <v>1534</v>
      </c>
      <c r="E24" s="669" t="s">
        <v>1510</v>
      </c>
      <c r="F24" s="670">
        <v>2830</v>
      </c>
      <c r="G24" s="420">
        <f t="shared" si="0"/>
        <v>2830</v>
      </c>
      <c r="H24" s="420">
        <v>2830</v>
      </c>
      <c r="I24" s="420" t="s">
        <v>262</v>
      </c>
      <c r="J24" s="671">
        <v>1083.0599999999899</v>
      </c>
      <c r="K24" s="672">
        <v>4764</v>
      </c>
      <c r="L24" s="563">
        <v>34089</v>
      </c>
      <c r="M24" s="563">
        <v>39871</v>
      </c>
      <c r="N24" s="563" t="s">
        <v>1506</v>
      </c>
      <c r="O24" s="564">
        <v>200</v>
      </c>
      <c r="P24" s="534">
        <v>5.15</v>
      </c>
    </row>
    <row r="25" spans="1:16" s="609" customFormat="1" ht="16.2" customHeight="1" x14ac:dyDescent="0.2">
      <c r="A25" s="154"/>
      <c r="B25" s="338" t="s">
        <v>94</v>
      </c>
      <c r="C25" s="339" t="s">
        <v>1017</v>
      </c>
      <c r="D25" s="668" t="s">
        <v>1535</v>
      </c>
      <c r="E25" s="669" t="s">
        <v>1505</v>
      </c>
      <c r="F25" s="670">
        <v>2880</v>
      </c>
      <c r="G25" s="420">
        <f t="shared" si="0"/>
        <v>2880</v>
      </c>
      <c r="H25" s="420">
        <v>2880</v>
      </c>
      <c r="I25" s="420" t="s">
        <v>1529</v>
      </c>
      <c r="J25" s="567">
        <v>386.69999999999902</v>
      </c>
      <c r="K25" s="567">
        <v>2930.15</v>
      </c>
      <c r="L25" s="568">
        <v>39955</v>
      </c>
      <c r="M25" s="568">
        <v>40848</v>
      </c>
      <c r="N25" s="568" t="s">
        <v>1506</v>
      </c>
      <c r="O25" s="569">
        <v>63</v>
      </c>
      <c r="P25" s="536">
        <v>3.82</v>
      </c>
    </row>
    <row r="26" spans="1:16" s="609" customFormat="1" ht="16.2" customHeight="1" x14ac:dyDescent="0.2">
      <c r="A26" s="154"/>
      <c r="B26" s="338" t="s">
        <v>96</v>
      </c>
      <c r="C26" s="667" t="s">
        <v>151</v>
      </c>
      <c r="D26" s="668" t="s">
        <v>1536</v>
      </c>
      <c r="E26" s="669" t="s">
        <v>823</v>
      </c>
      <c r="F26" s="670">
        <v>2210</v>
      </c>
      <c r="G26" s="420">
        <f t="shared" si="0"/>
        <v>2210</v>
      </c>
      <c r="H26" s="420">
        <v>2210</v>
      </c>
      <c r="I26" s="420" t="s">
        <v>262</v>
      </c>
      <c r="J26" s="567">
        <v>367.18</v>
      </c>
      <c r="K26" s="168">
        <v>2628.4299999999898</v>
      </c>
      <c r="L26" s="563">
        <v>40268</v>
      </c>
      <c r="M26" s="563">
        <v>41460</v>
      </c>
      <c r="N26" s="563" t="s">
        <v>262</v>
      </c>
      <c r="O26" s="564">
        <v>23</v>
      </c>
      <c r="P26" s="534">
        <v>6.03</v>
      </c>
    </row>
    <row r="27" spans="1:16" s="609" customFormat="1" ht="16.2" customHeight="1" x14ac:dyDescent="0.2">
      <c r="A27" s="154"/>
      <c r="B27" s="338" t="s">
        <v>98</v>
      </c>
      <c r="C27" s="339" t="s">
        <v>1018</v>
      </c>
      <c r="D27" s="668" t="s">
        <v>1537</v>
      </c>
      <c r="E27" s="669" t="s">
        <v>1505</v>
      </c>
      <c r="F27" s="670">
        <v>1690</v>
      </c>
      <c r="G27" s="420">
        <f t="shared" si="0"/>
        <v>1690</v>
      </c>
      <c r="H27" s="420">
        <v>1690</v>
      </c>
      <c r="I27" s="420" t="s">
        <v>1529</v>
      </c>
      <c r="J27" s="567">
        <v>343.16</v>
      </c>
      <c r="K27" s="567">
        <v>2376.4</v>
      </c>
      <c r="L27" s="568">
        <v>40100</v>
      </c>
      <c r="M27" s="568">
        <v>40848</v>
      </c>
      <c r="N27" s="568" t="s">
        <v>1506</v>
      </c>
      <c r="O27" s="569">
        <v>53</v>
      </c>
      <c r="P27" s="536">
        <v>3.37</v>
      </c>
    </row>
    <row r="28" spans="1:16" s="609" customFormat="1" ht="16.2" customHeight="1" x14ac:dyDescent="0.2">
      <c r="A28" s="154"/>
      <c r="B28" s="338" t="s">
        <v>99</v>
      </c>
      <c r="C28" s="418" t="s">
        <v>1538</v>
      </c>
      <c r="D28" s="668" t="s">
        <v>1539</v>
      </c>
      <c r="E28" s="669" t="s">
        <v>823</v>
      </c>
      <c r="F28" s="670">
        <v>6470</v>
      </c>
      <c r="G28" s="420">
        <f t="shared" si="0"/>
        <v>6470</v>
      </c>
      <c r="H28" s="420">
        <v>6470</v>
      </c>
      <c r="I28" s="420" t="s">
        <v>262</v>
      </c>
      <c r="J28" s="567">
        <v>891.01999999999896</v>
      </c>
      <c r="K28" s="168">
        <v>7117.7799999999897</v>
      </c>
      <c r="L28" s="563">
        <v>32962</v>
      </c>
      <c r="M28" s="563">
        <v>39827</v>
      </c>
      <c r="N28" s="563" t="s">
        <v>1504</v>
      </c>
      <c r="O28" s="564">
        <v>294</v>
      </c>
      <c r="P28" s="534">
        <v>4.3099999999999996</v>
      </c>
    </row>
    <row r="29" spans="1:16" s="609" customFormat="1" ht="16.2" customHeight="1" x14ac:dyDescent="0.2">
      <c r="A29" s="154"/>
      <c r="B29" s="338" t="s">
        <v>100</v>
      </c>
      <c r="C29" s="339" t="s">
        <v>1540</v>
      </c>
      <c r="D29" s="668" t="s">
        <v>1541</v>
      </c>
      <c r="E29" s="669" t="s">
        <v>1505</v>
      </c>
      <c r="F29" s="670">
        <v>4780</v>
      </c>
      <c r="G29" s="420">
        <f t="shared" si="0"/>
        <v>4780</v>
      </c>
      <c r="H29" s="420">
        <v>4780</v>
      </c>
      <c r="I29" s="420" t="s">
        <v>1506</v>
      </c>
      <c r="J29" s="567">
        <v>12759.05999999999</v>
      </c>
      <c r="K29" s="567">
        <v>21516.54</v>
      </c>
      <c r="L29" s="568">
        <v>33121</v>
      </c>
      <c r="M29" s="568">
        <v>37960</v>
      </c>
      <c r="N29" s="568" t="s">
        <v>1506</v>
      </c>
      <c r="O29" s="569">
        <v>1017</v>
      </c>
      <c r="P29" s="536">
        <v>6.72</v>
      </c>
    </row>
    <row r="30" spans="1:16" s="609" customFormat="1" ht="16.2" customHeight="1" x14ac:dyDescent="0.2">
      <c r="A30" s="154"/>
      <c r="B30" s="338" t="s">
        <v>101</v>
      </c>
      <c r="C30" s="418" t="s">
        <v>156</v>
      </c>
      <c r="D30" s="340" t="s">
        <v>1542</v>
      </c>
      <c r="E30" s="341" t="s">
        <v>825</v>
      </c>
      <c r="F30" s="666">
        <v>4890</v>
      </c>
      <c r="G30" s="342">
        <f t="shared" si="0"/>
        <v>4890</v>
      </c>
      <c r="H30" s="342">
        <v>4890</v>
      </c>
      <c r="I30" s="342" t="s">
        <v>262</v>
      </c>
      <c r="J30" s="537">
        <v>941.17999999999904</v>
      </c>
      <c r="K30" s="538">
        <v>6123.96</v>
      </c>
      <c r="L30" s="532">
        <v>32724</v>
      </c>
      <c r="M30" s="532">
        <v>41460</v>
      </c>
      <c r="N30" s="532" t="s">
        <v>1504</v>
      </c>
      <c r="O30" s="533">
        <v>335</v>
      </c>
      <c r="P30" s="534">
        <v>4.33</v>
      </c>
    </row>
    <row r="31" spans="1:16" s="609" customFormat="1" ht="16.2" customHeight="1" x14ac:dyDescent="0.2">
      <c r="A31" s="154"/>
      <c r="B31" s="338" t="s">
        <v>104</v>
      </c>
      <c r="C31" s="339" t="s">
        <v>1543</v>
      </c>
      <c r="D31" s="668" t="s">
        <v>1544</v>
      </c>
      <c r="E31" s="669" t="s">
        <v>1545</v>
      </c>
      <c r="F31" s="670">
        <v>3390</v>
      </c>
      <c r="G31" s="420">
        <f t="shared" si="0"/>
        <v>3390</v>
      </c>
      <c r="H31" s="420">
        <v>3390</v>
      </c>
      <c r="I31" s="420" t="s">
        <v>1529</v>
      </c>
      <c r="J31" s="567">
        <v>1057.1400000000001</v>
      </c>
      <c r="K31" s="567">
        <v>3868.36</v>
      </c>
      <c r="L31" s="568">
        <v>33534</v>
      </c>
      <c r="M31" s="568">
        <v>38776</v>
      </c>
      <c r="N31" s="568" t="s">
        <v>1506</v>
      </c>
      <c r="O31" s="569">
        <v>513</v>
      </c>
      <c r="P31" s="536">
        <v>3.69</v>
      </c>
    </row>
    <row r="32" spans="1:16" s="609" customFormat="1" ht="16.2" customHeight="1" x14ac:dyDescent="0.2">
      <c r="A32" s="154"/>
      <c r="B32" s="338" t="s">
        <v>105</v>
      </c>
      <c r="C32" s="667" t="s">
        <v>1546</v>
      </c>
      <c r="D32" s="668" t="s">
        <v>1547</v>
      </c>
      <c r="E32" s="669" t="s">
        <v>1505</v>
      </c>
      <c r="F32" s="670">
        <v>1780</v>
      </c>
      <c r="G32" s="420">
        <f t="shared" si="0"/>
        <v>1780</v>
      </c>
      <c r="H32" s="420">
        <v>1780</v>
      </c>
      <c r="I32" s="420" t="s">
        <v>1506</v>
      </c>
      <c r="J32" s="567">
        <v>457.26999999999902</v>
      </c>
      <c r="K32" s="168">
        <v>2664.8299999999899</v>
      </c>
      <c r="L32" s="563">
        <v>32079</v>
      </c>
      <c r="M32" s="563">
        <v>39827</v>
      </c>
      <c r="N32" s="563" t="s">
        <v>1506</v>
      </c>
      <c r="O32" s="564">
        <v>100</v>
      </c>
      <c r="P32" s="534">
        <v>6.76</v>
      </c>
    </row>
    <row r="33" spans="1:16" s="609" customFormat="1" ht="16.2" customHeight="1" x14ac:dyDescent="0.2">
      <c r="A33" s="154"/>
      <c r="B33" s="338" t="s">
        <v>106</v>
      </c>
      <c r="C33" s="339" t="s">
        <v>1020</v>
      </c>
      <c r="D33" s="340" t="s">
        <v>1548</v>
      </c>
      <c r="E33" s="341" t="s">
        <v>1505</v>
      </c>
      <c r="F33" s="666">
        <v>3850</v>
      </c>
      <c r="G33" s="342">
        <f t="shared" si="0"/>
        <v>3850</v>
      </c>
      <c r="H33" s="342">
        <v>3850</v>
      </c>
      <c r="I33" s="342" t="s">
        <v>1506</v>
      </c>
      <c r="J33" s="343">
        <v>4454.59</v>
      </c>
      <c r="K33" s="343">
        <v>34045.230000000003</v>
      </c>
      <c r="L33" s="344">
        <v>34683</v>
      </c>
      <c r="M33" s="344">
        <v>37960</v>
      </c>
      <c r="N33" s="344" t="s">
        <v>1506</v>
      </c>
      <c r="O33" s="535">
        <v>437</v>
      </c>
      <c r="P33" s="536">
        <v>1.17</v>
      </c>
    </row>
    <row r="34" spans="1:16" s="609" customFormat="1" ht="16.2" customHeight="1" x14ac:dyDescent="0.2">
      <c r="A34" s="154"/>
      <c r="B34" s="338" t="s">
        <v>107</v>
      </c>
      <c r="C34" s="418" t="s">
        <v>1549</v>
      </c>
      <c r="D34" s="668" t="s">
        <v>1550</v>
      </c>
      <c r="E34" s="669" t="s">
        <v>1510</v>
      </c>
      <c r="F34" s="670">
        <v>7830</v>
      </c>
      <c r="G34" s="420">
        <f t="shared" si="0"/>
        <v>7830</v>
      </c>
      <c r="H34" s="420">
        <v>7830</v>
      </c>
      <c r="I34" s="420" t="s">
        <v>262</v>
      </c>
      <c r="J34" s="671">
        <v>1275.7</v>
      </c>
      <c r="K34" s="672">
        <v>10932.69</v>
      </c>
      <c r="L34" s="563">
        <v>32233</v>
      </c>
      <c r="M34" s="563">
        <v>38533</v>
      </c>
      <c r="N34" s="563" t="s">
        <v>1506</v>
      </c>
      <c r="O34" s="564">
        <v>599</v>
      </c>
      <c r="P34" s="534">
        <v>6.93</v>
      </c>
    </row>
    <row r="35" spans="1:16" s="609" customFormat="1" ht="16.2" customHeight="1" x14ac:dyDescent="0.2">
      <c r="A35" s="154"/>
      <c r="B35" s="338" t="s">
        <v>108</v>
      </c>
      <c r="C35" s="339" t="s">
        <v>1551</v>
      </c>
      <c r="D35" s="668" t="s">
        <v>1552</v>
      </c>
      <c r="E35" s="669" t="s">
        <v>1505</v>
      </c>
      <c r="F35" s="670">
        <v>5460</v>
      </c>
      <c r="G35" s="420">
        <f t="shared" si="0"/>
        <v>5460</v>
      </c>
      <c r="H35" s="420">
        <v>5460</v>
      </c>
      <c r="I35" s="420" t="s">
        <v>1529</v>
      </c>
      <c r="J35" s="567">
        <v>1502.94</v>
      </c>
      <c r="K35" s="567">
        <v>10055.129999999899</v>
      </c>
      <c r="L35" s="568">
        <v>31351</v>
      </c>
      <c r="M35" s="568">
        <v>38484</v>
      </c>
      <c r="N35" s="568" t="s">
        <v>1506</v>
      </c>
      <c r="O35" s="569">
        <v>522</v>
      </c>
      <c r="P35" s="536">
        <v>6</v>
      </c>
    </row>
    <row r="36" spans="1:16" s="609" customFormat="1" ht="16.2" customHeight="1" x14ac:dyDescent="0.2">
      <c r="A36" s="154"/>
      <c r="B36" s="338" t="s">
        <v>109</v>
      </c>
      <c r="C36" s="667" t="s">
        <v>1553</v>
      </c>
      <c r="D36" s="668" t="s">
        <v>1554</v>
      </c>
      <c r="E36" s="669" t="s">
        <v>823</v>
      </c>
      <c r="F36" s="670">
        <v>2620</v>
      </c>
      <c r="G36" s="420">
        <f t="shared" si="0"/>
        <v>2620</v>
      </c>
      <c r="H36" s="420">
        <v>2620</v>
      </c>
      <c r="I36" s="420" t="s">
        <v>262</v>
      </c>
      <c r="J36" s="567">
        <v>1320</v>
      </c>
      <c r="K36" s="168">
        <v>11149.99</v>
      </c>
      <c r="L36" s="563">
        <v>33168</v>
      </c>
      <c r="M36" s="563">
        <v>37960</v>
      </c>
      <c r="N36" s="563" t="s">
        <v>1504</v>
      </c>
      <c r="O36" s="564">
        <v>390</v>
      </c>
      <c r="P36" s="534">
        <v>9.64</v>
      </c>
    </row>
    <row r="37" spans="1:16" s="609" customFormat="1" ht="16.2" customHeight="1" x14ac:dyDescent="0.2">
      <c r="A37" s="154"/>
      <c r="B37" s="338" t="s">
        <v>961</v>
      </c>
      <c r="C37" s="339" t="s">
        <v>1022</v>
      </c>
      <c r="D37" s="340" t="s">
        <v>1023</v>
      </c>
      <c r="E37" s="341" t="s">
        <v>1024</v>
      </c>
      <c r="F37" s="666">
        <v>6210</v>
      </c>
      <c r="G37" s="342">
        <f t="shared" si="0"/>
        <v>6210</v>
      </c>
      <c r="H37" s="342">
        <v>6210</v>
      </c>
      <c r="I37" s="342" t="s">
        <v>1529</v>
      </c>
      <c r="J37" s="343">
        <v>709.5</v>
      </c>
      <c r="K37" s="343">
        <v>5171.17</v>
      </c>
      <c r="L37" s="344">
        <v>41677</v>
      </c>
      <c r="M37" s="344">
        <v>42430</v>
      </c>
      <c r="N37" s="344" t="s">
        <v>1506</v>
      </c>
      <c r="O37" s="535">
        <v>53</v>
      </c>
      <c r="P37" s="536">
        <v>3.82</v>
      </c>
    </row>
    <row r="38" spans="1:16" s="609" customFormat="1" ht="16.2" customHeight="1" x14ac:dyDescent="0.2">
      <c r="A38" s="154"/>
      <c r="B38" s="338" t="s">
        <v>964</v>
      </c>
      <c r="C38" s="667" t="s">
        <v>965</v>
      </c>
      <c r="D38" s="668" t="s">
        <v>1025</v>
      </c>
      <c r="E38" s="669" t="s">
        <v>963</v>
      </c>
      <c r="F38" s="670">
        <v>3970</v>
      </c>
      <c r="G38" s="420">
        <f t="shared" si="0"/>
        <v>3970</v>
      </c>
      <c r="H38" s="420">
        <v>3970</v>
      </c>
      <c r="I38" s="420" t="s">
        <v>1529</v>
      </c>
      <c r="J38" s="567">
        <v>321.39</v>
      </c>
      <c r="K38" s="168">
        <v>2487.63</v>
      </c>
      <c r="L38" s="563">
        <v>41754</v>
      </c>
      <c r="M38" s="563">
        <v>42430</v>
      </c>
      <c r="N38" s="563" t="s">
        <v>1504</v>
      </c>
      <c r="O38" s="564">
        <v>25</v>
      </c>
      <c r="P38" s="534">
        <v>3.79</v>
      </c>
    </row>
    <row r="39" spans="1:16" s="609" customFormat="1" ht="16.2" customHeight="1" x14ac:dyDescent="0.2">
      <c r="A39" s="154"/>
      <c r="B39" s="338" t="s">
        <v>966</v>
      </c>
      <c r="C39" s="339" t="s">
        <v>1026</v>
      </c>
      <c r="D39" s="340" t="s">
        <v>1027</v>
      </c>
      <c r="E39" s="341" t="s">
        <v>1024</v>
      </c>
      <c r="F39" s="666">
        <v>3900</v>
      </c>
      <c r="G39" s="342">
        <f t="shared" si="0"/>
        <v>3900</v>
      </c>
      <c r="H39" s="342">
        <v>3900</v>
      </c>
      <c r="I39" s="342" t="s">
        <v>1506</v>
      </c>
      <c r="J39" s="343">
        <v>547.04999999999995</v>
      </c>
      <c r="K39" s="343">
        <v>3362.95</v>
      </c>
      <c r="L39" s="344">
        <v>41851</v>
      </c>
      <c r="M39" s="344">
        <v>42430</v>
      </c>
      <c r="N39" s="344" t="s">
        <v>1506</v>
      </c>
      <c r="O39" s="535">
        <v>33</v>
      </c>
      <c r="P39" s="536">
        <v>5.26</v>
      </c>
    </row>
    <row r="40" spans="1:16" s="609" customFormat="1" ht="16.2" customHeight="1" x14ac:dyDescent="0.2">
      <c r="A40" s="154"/>
      <c r="B40" s="338" t="s">
        <v>1444</v>
      </c>
      <c r="C40" s="339" t="s">
        <v>1454</v>
      </c>
      <c r="D40" s="340" t="s">
        <v>1555</v>
      </c>
      <c r="E40" s="341" t="s">
        <v>1024</v>
      </c>
      <c r="F40" s="666">
        <v>44100</v>
      </c>
      <c r="G40" s="342">
        <f t="shared" si="0"/>
        <v>44100</v>
      </c>
      <c r="H40" s="342">
        <v>44100</v>
      </c>
      <c r="I40" s="342" t="s">
        <v>262</v>
      </c>
      <c r="J40" s="343">
        <v>21190.14</v>
      </c>
      <c r="K40" s="539">
        <v>144476.04999999999</v>
      </c>
      <c r="L40" s="532">
        <v>32890</v>
      </c>
      <c r="M40" s="532">
        <v>38779</v>
      </c>
      <c r="N40" s="532" t="s">
        <v>1504</v>
      </c>
      <c r="O40" s="533">
        <v>4871</v>
      </c>
      <c r="P40" s="534">
        <v>1.78</v>
      </c>
    </row>
    <row r="41" spans="1:16" s="609" customFormat="1" ht="16.2" customHeight="1" x14ac:dyDescent="0.2">
      <c r="A41" s="154"/>
      <c r="B41" s="338" t="s">
        <v>1445</v>
      </c>
      <c r="C41" s="339" t="s">
        <v>1455</v>
      </c>
      <c r="D41" s="340" t="s">
        <v>1556</v>
      </c>
      <c r="E41" s="341" t="s">
        <v>1024</v>
      </c>
      <c r="F41" s="666">
        <v>18200</v>
      </c>
      <c r="G41" s="342">
        <f t="shared" si="0"/>
        <v>18200</v>
      </c>
      <c r="H41" s="342">
        <v>18200</v>
      </c>
      <c r="I41" s="342" t="s">
        <v>1506</v>
      </c>
      <c r="J41" s="343">
        <v>39569.53</v>
      </c>
      <c r="K41" s="539">
        <v>24000.76</v>
      </c>
      <c r="L41" s="532">
        <v>37165</v>
      </c>
      <c r="M41" s="532">
        <v>38777</v>
      </c>
      <c r="N41" s="344" t="s">
        <v>1506</v>
      </c>
      <c r="O41" s="533">
        <v>918</v>
      </c>
      <c r="P41" s="534">
        <v>2.4300000000000002</v>
      </c>
    </row>
    <row r="42" spans="1:16" s="609" customFormat="1" ht="16.2" customHeight="1" x14ac:dyDescent="0.2">
      <c r="A42" s="154"/>
      <c r="B42" s="338" t="s">
        <v>1446</v>
      </c>
      <c r="C42" s="339" t="s">
        <v>1456</v>
      </c>
      <c r="D42" s="340" t="s">
        <v>1557</v>
      </c>
      <c r="E42" s="341" t="s">
        <v>1558</v>
      </c>
      <c r="F42" s="666">
        <v>10400</v>
      </c>
      <c r="G42" s="342">
        <f t="shared" si="0"/>
        <v>10400</v>
      </c>
      <c r="H42" s="342">
        <v>10400</v>
      </c>
      <c r="I42" s="342" t="s">
        <v>262</v>
      </c>
      <c r="J42" s="343">
        <v>2023.72</v>
      </c>
      <c r="K42" s="539">
        <v>10063.049999999999</v>
      </c>
      <c r="L42" s="532">
        <v>32628</v>
      </c>
      <c r="M42" s="532">
        <v>38777</v>
      </c>
      <c r="N42" s="532" t="s">
        <v>1504</v>
      </c>
      <c r="O42" s="533">
        <v>429</v>
      </c>
      <c r="P42" s="534">
        <v>4.76</v>
      </c>
    </row>
    <row r="43" spans="1:16" s="609" customFormat="1" ht="16.2" customHeight="1" x14ac:dyDescent="0.2">
      <c r="A43" s="154"/>
      <c r="B43" s="338" t="s">
        <v>1447</v>
      </c>
      <c r="C43" s="339" t="s">
        <v>1457</v>
      </c>
      <c r="D43" s="340" t="s">
        <v>1559</v>
      </c>
      <c r="E43" s="341" t="s">
        <v>1024</v>
      </c>
      <c r="F43" s="666">
        <v>8330</v>
      </c>
      <c r="G43" s="342">
        <f t="shared" si="0"/>
        <v>8330</v>
      </c>
      <c r="H43" s="342">
        <v>8330</v>
      </c>
      <c r="I43" s="342" t="s">
        <v>1529</v>
      </c>
      <c r="J43" s="343">
        <v>2105.12</v>
      </c>
      <c r="K43" s="539">
        <v>12169.78</v>
      </c>
      <c r="L43" s="532">
        <v>26753</v>
      </c>
      <c r="M43" s="532">
        <v>40191</v>
      </c>
      <c r="N43" s="344" t="s">
        <v>1506</v>
      </c>
      <c r="O43" s="533">
        <v>397</v>
      </c>
      <c r="P43" s="534">
        <v>4.1500000000000004</v>
      </c>
    </row>
    <row r="44" spans="1:16" s="609" customFormat="1" ht="16.2" customHeight="1" x14ac:dyDescent="0.2">
      <c r="A44" s="154"/>
      <c r="B44" s="338" t="s">
        <v>1448</v>
      </c>
      <c r="C44" s="339" t="s">
        <v>1458</v>
      </c>
      <c r="D44" s="340" t="s">
        <v>1560</v>
      </c>
      <c r="E44" s="341" t="s">
        <v>1024</v>
      </c>
      <c r="F44" s="666">
        <v>8180</v>
      </c>
      <c r="G44" s="342">
        <f t="shared" si="0"/>
        <v>8180</v>
      </c>
      <c r="H44" s="342">
        <v>8180</v>
      </c>
      <c r="I44" s="342" t="s">
        <v>1506</v>
      </c>
      <c r="J44" s="343">
        <v>39569.53</v>
      </c>
      <c r="K44" s="539">
        <v>10759.81</v>
      </c>
      <c r="L44" s="532">
        <v>37165</v>
      </c>
      <c r="M44" s="532">
        <v>39534</v>
      </c>
      <c r="N44" s="532" t="s">
        <v>1506</v>
      </c>
      <c r="O44" s="533">
        <v>412</v>
      </c>
      <c r="P44" s="534">
        <v>2.6</v>
      </c>
    </row>
    <row r="45" spans="1:16" s="609" customFormat="1" ht="16.2" customHeight="1" x14ac:dyDescent="0.2">
      <c r="A45" s="154"/>
      <c r="B45" s="338" t="s">
        <v>1449</v>
      </c>
      <c r="C45" s="339" t="s">
        <v>1459</v>
      </c>
      <c r="D45" s="340" t="s">
        <v>1561</v>
      </c>
      <c r="E45" s="669" t="s">
        <v>1525</v>
      </c>
      <c r="F45" s="670">
        <v>6070</v>
      </c>
      <c r="G45" s="342">
        <f t="shared" si="0"/>
        <v>6070</v>
      </c>
      <c r="H45" s="342">
        <v>6070</v>
      </c>
      <c r="I45" s="342" t="s">
        <v>1506</v>
      </c>
      <c r="J45" s="343">
        <v>1117.6099999999999</v>
      </c>
      <c r="K45" s="539">
        <v>7981.27</v>
      </c>
      <c r="L45" s="532">
        <v>31989</v>
      </c>
      <c r="M45" s="532">
        <v>40998</v>
      </c>
      <c r="N45" s="344" t="s">
        <v>1506</v>
      </c>
      <c r="O45" s="533">
        <v>284</v>
      </c>
      <c r="P45" s="534">
        <v>4.49</v>
      </c>
    </row>
    <row r="46" spans="1:16" s="609" customFormat="1" ht="16.2" customHeight="1" x14ac:dyDescent="0.2">
      <c r="A46" s="154"/>
      <c r="B46" s="338" t="s">
        <v>1450</v>
      </c>
      <c r="C46" s="339" t="s">
        <v>1460</v>
      </c>
      <c r="D46" s="340" t="s">
        <v>1562</v>
      </c>
      <c r="E46" s="341" t="s">
        <v>1563</v>
      </c>
      <c r="F46" s="666">
        <v>5710</v>
      </c>
      <c r="G46" s="342">
        <f t="shared" si="0"/>
        <v>5710</v>
      </c>
      <c r="H46" s="342">
        <v>5710</v>
      </c>
      <c r="I46" s="342" t="s">
        <v>262</v>
      </c>
      <c r="J46" s="343">
        <v>3208.2</v>
      </c>
      <c r="K46" s="539">
        <v>10704.44</v>
      </c>
      <c r="L46" s="673">
        <v>37553</v>
      </c>
      <c r="M46" s="532">
        <v>41606</v>
      </c>
      <c r="N46" s="532" t="s">
        <v>1506</v>
      </c>
      <c r="O46" s="533">
        <v>334</v>
      </c>
      <c r="P46" s="534">
        <v>7.45</v>
      </c>
    </row>
    <row r="47" spans="1:16" s="609" customFormat="1" ht="16.2" customHeight="1" x14ac:dyDescent="0.2">
      <c r="A47" s="154"/>
      <c r="B47" s="338" t="s">
        <v>1451</v>
      </c>
      <c r="C47" s="339" t="s">
        <v>1461</v>
      </c>
      <c r="D47" s="340" t="s">
        <v>1564</v>
      </c>
      <c r="E47" s="341" t="s">
        <v>1024</v>
      </c>
      <c r="F47" s="666">
        <v>3620</v>
      </c>
      <c r="G47" s="342">
        <f t="shared" si="0"/>
        <v>3620</v>
      </c>
      <c r="H47" s="342">
        <v>3620</v>
      </c>
      <c r="I47" s="342" t="s">
        <v>1529</v>
      </c>
      <c r="J47" s="343">
        <v>940.92</v>
      </c>
      <c r="K47" s="539">
        <v>4954.74</v>
      </c>
      <c r="L47" s="542">
        <v>33375</v>
      </c>
      <c r="M47" s="542">
        <v>39525</v>
      </c>
      <c r="N47" s="344" t="s">
        <v>1506</v>
      </c>
      <c r="O47" s="533">
        <v>202</v>
      </c>
      <c r="P47" s="534">
        <v>5.55</v>
      </c>
    </row>
    <row r="48" spans="1:16" s="609" customFormat="1" ht="16.2" customHeight="1" x14ac:dyDescent="0.2">
      <c r="A48" s="154"/>
      <c r="B48" s="338" t="s">
        <v>1452</v>
      </c>
      <c r="C48" s="339" t="s">
        <v>1462</v>
      </c>
      <c r="D48" s="340" t="s">
        <v>1565</v>
      </c>
      <c r="E48" s="341" t="s">
        <v>1558</v>
      </c>
      <c r="F48" s="666">
        <v>1850</v>
      </c>
      <c r="G48" s="342">
        <f t="shared" si="0"/>
        <v>1850</v>
      </c>
      <c r="H48" s="342">
        <v>1850</v>
      </c>
      <c r="I48" s="342" t="s">
        <v>262</v>
      </c>
      <c r="J48" s="343">
        <v>421.37</v>
      </c>
      <c r="K48" s="539">
        <v>3251.03</v>
      </c>
      <c r="L48" s="532">
        <v>33259</v>
      </c>
      <c r="M48" s="532">
        <v>41606</v>
      </c>
      <c r="N48" s="532" t="s">
        <v>1504</v>
      </c>
      <c r="O48" s="533">
        <v>126</v>
      </c>
      <c r="P48" s="534">
        <v>4.25</v>
      </c>
    </row>
    <row r="49" spans="1:16" s="609" customFormat="1" ht="16.2" customHeight="1" x14ac:dyDescent="0.2">
      <c r="A49" s="154"/>
      <c r="B49" s="338" t="s">
        <v>1453</v>
      </c>
      <c r="C49" s="339" t="s">
        <v>1463</v>
      </c>
      <c r="D49" s="340" t="s">
        <v>1566</v>
      </c>
      <c r="E49" s="341" t="s">
        <v>1567</v>
      </c>
      <c r="F49" s="666">
        <v>1850</v>
      </c>
      <c r="G49" s="342">
        <f t="shared" si="0"/>
        <v>1850</v>
      </c>
      <c r="H49" s="342">
        <v>1850</v>
      </c>
      <c r="I49" s="342" t="s">
        <v>1529</v>
      </c>
      <c r="J49" s="343">
        <v>2350.84</v>
      </c>
      <c r="K49" s="539">
        <v>5848.73</v>
      </c>
      <c r="L49" s="532">
        <v>34683</v>
      </c>
      <c r="M49" s="532">
        <v>38777</v>
      </c>
      <c r="N49" s="344" t="s">
        <v>1506</v>
      </c>
      <c r="O49" s="533">
        <v>696</v>
      </c>
      <c r="P49" s="534">
        <v>1.93</v>
      </c>
    </row>
    <row r="50" spans="1:16" s="609" customFormat="1" ht="16.2" customHeight="1" x14ac:dyDescent="0.2">
      <c r="A50" s="154"/>
      <c r="B50" s="338" t="s">
        <v>111</v>
      </c>
      <c r="C50" s="667" t="s">
        <v>166</v>
      </c>
      <c r="D50" s="668" t="s">
        <v>1568</v>
      </c>
      <c r="E50" s="669" t="s">
        <v>826</v>
      </c>
      <c r="F50" s="670">
        <v>6250</v>
      </c>
      <c r="G50" s="420">
        <f t="shared" si="0"/>
        <v>6250</v>
      </c>
      <c r="H50" s="420">
        <v>6250</v>
      </c>
      <c r="I50" s="420" t="s">
        <v>262</v>
      </c>
      <c r="J50" s="671">
        <v>2363.79</v>
      </c>
      <c r="K50" s="672">
        <v>18842.5099999999</v>
      </c>
      <c r="L50" s="563">
        <v>29815</v>
      </c>
      <c r="M50" s="563">
        <v>38869</v>
      </c>
      <c r="N50" s="563" t="s">
        <v>1504</v>
      </c>
      <c r="O50" s="564">
        <v>1138</v>
      </c>
      <c r="P50" s="534">
        <v>0.18</v>
      </c>
    </row>
    <row r="51" spans="1:16" s="609" customFormat="1" ht="16.2" customHeight="1" x14ac:dyDescent="0.2">
      <c r="A51" s="154"/>
      <c r="B51" s="338" t="s">
        <v>112</v>
      </c>
      <c r="C51" s="339" t="s">
        <v>1569</v>
      </c>
      <c r="D51" s="668" t="s">
        <v>1570</v>
      </c>
      <c r="E51" s="669" t="s">
        <v>1505</v>
      </c>
      <c r="F51" s="670">
        <v>4140</v>
      </c>
      <c r="G51" s="420">
        <f t="shared" si="0"/>
        <v>4140</v>
      </c>
      <c r="H51" s="420">
        <v>4140</v>
      </c>
      <c r="I51" s="420" t="s">
        <v>1529</v>
      </c>
      <c r="J51" s="567">
        <v>1275.68</v>
      </c>
      <c r="K51" s="567">
        <v>9603.8099999999904</v>
      </c>
      <c r="L51" s="568">
        <v>39640</v>
      </c>
      <c r="M51" s="568">
        <v>39757</v>
      </c>
      <c r="N51" s="568" t="s">
        <v>1506</v>
      </c>
      <c r="O51" s="569">
        <v>300</v>
      </c>
      <c r="P51" s="536">
        <v>0.04</v>
      </c>
    </row>
    <row r="52" spans="1:16" s="609" customFormat="1" ht="16.2" customHeight="1" x14ac:dyDescent="0.2">
      <c r="A52" s="154"/>
      <c r="B52" s="338" t="s">
        <v>114</v>
      </c>
      <c r="C52" s="667" t="s">
        <v>1571</v>
      </c>
      <c r="D52" s="668" t="s">
        <v>1572</v>
      </c>
      <c r="E52" s="669" t="s">
        <v>1545</v>
      </c>
      <c r="F52" s="670">
        <v>2030</v>
      </c>
      <c r="G52" s="420">
        <f t="shared" si="0"/>
        <v>2030</v>
      </c>
      <c r="H52" s="420">
        <v>2030</v>
      </c>
      <c r="I52" s="420" t="s">
        <v>1506</v>
      </c>
      <c r="J52" s="567">
        <v>2318.17</v>
      </c>
      <c r="K52" s="168">
        <v>12977.45</v>
      </c>
      <c r="L52" s="563">
        <v>25021</v>
      </c>
      <c r="M52" s="563">
        <v>38686</v>
      </c>
      <c r="N52" s="563" t="s">
        <v>1506</v>
      </c>
      <c r="O52" s="564">
        <v>471</v>
      </c>
      <c r="P52" s="534">
        <v>4.3899999999999997</v>
      </c>
    </row>
    <row r="53" spans="1:16" s="609" customFormat="1" ht="16.2" customHeight="1" x14ac:dyDescent="0.2">
      <c r="A53" s="154"/>
      <c r="B53" s="338" t="s">
        <v>115</v>
      </c>
      <c r="C53" s="339" t="s">
        <v>1028</v>
      </c>
      <c r="D53" s="340" t="s">
        <v>1573</v>
      </c>
      <c r="E53" s="341" t="s">
        <v>1510</v>
      </c>
      <c r="F53" s="666">
        <v>2320</v>
      </c>
      <c r="G53" s="342">
        <f t="shared" si="0"/>
        <v>2320</v>
      </c>
      <c r="H53" s="342">
        <v>2320</v>
      </c>
      <c r="I53" s="342" t="s">
        <v>1506</v>
      </c>
      <c r="J53" s="343">
        <v>1563.14</v>
      </c>
      <c r="K53" s="343">
        <v>10479.629999999899</v>
      </c>
      <c r="L53" s="344">
        <v>36501</v>
      </c>
      <c r="M53" s="344">
        <v>37960</v>
      </c>
      <c r="N53" s="344" t="s">
        <v>1506</v>
      </c>
      <c r="O53" s="535">
        <v>494</v>
      </c>
      <c r="P53" s="536">
        <v>2.67</v>
      </c>
    </row>
    <row r="54" spans="1:16" s="609" customFormat="1" ht="16.2" customHeight="1" x14ac:dyDescent="0.2">
      <c r="A54" s="154"/>
      <c r="B54" s="338" t="s">
        <v>116</v>
      </c>
      <c r="C54" s="418" t="s">
        <v>1574</v>
      </c>
      <c r="D54" s="340" t="s">
        <v>1575</v>
      </c>
      <c r="E54" s="341" t="s">
        <v>1516</v>
      </c>
      <c r="F54" s="666">
        <v>2240</v>
      </c>
      <c r="G54" s="342">
        <f t="shared" si="0"/>
        <v>2240</v>
      </c>
      <c r="H54" s="342">
        <v>2240</v>
      </c>
      <c r="I54" s="342" t="s">
        <v>262</v>
      </c>
      <c r="J54" s="537">
        <v>580.58000000000004</v>
      </c>
      <c r="K54" s="538">
        <v>4954.8299999999899</v>
      </c>
      <c r="L54" s="532">
        <v>40050</v>
      </c>
      <c r="M54" s="532">
        <v>40172</v>
      </c>
      <c r="N54" s="532" t="s">
        <v>1506</v>
      </c>
      <c r="O54" s="533">
        <v>44</v>
      </c>
      <c r="P54" s="534">
        <v>8.34</v>
      </c>
    </row>
    <row r="55" spans="1:16" s="609" customFormat="1" ht="16.2" customHeight="1" x14ac:dyDescent="0.2">
      <c r="A55" s="154"/>
      <c r="B55" s="338" t="s">
        <v>117</v>
      </c>
      <c r="C55" s="339" t="s">
        <v>1576</v>
      </c>
      <c r="D55" s="340" t="s">
        <v>1577</v>
      </c>
      <c r="E55" s="341" t="s">
        <v>1510</v>
      </c>
      <c r="F55" s="666">
        <v>2280</v>
      </c>
      <c r="G55" s="342">
        <f t="shared" si="0"/>
        <v>2280</v>
      </c>
      <c r="H55" s="342">
        <v>2280</v>
      </c>
      <c r="I55" s="342" t="s">
        <v>1529</v>
      </c>
      <c r="J55" s="343">
        <v>934.2</v>
      </c>
      <c r="K55" s="343">
        <v>7431.7999999999993</v>
      </c>
      <c r="L55" s="344">
        <v>33315</v>
      </c>
      <c r="M55" s="344">
        <v>38624</v>
      </c>
      <c r="N55" s="344" t="s">
        <v>1506</v>
      </c>
      <c r="O55" s="535">
        <v>567</v>
      </c>
      <c r="P55" s="536">
        <v>7.99</v>
      </c>
    </row>
    <row r="56" spans="1:16" s="609" customFormat="1" ht="16.2" customHeight="1" x14ac:dyDescent="0.2">
      <c r="A56" s="154"/>
      <c r="B56" s="338" t="s">
        <v>118</v>
      </c>
      <c r="C56" s="418" t="s">
        <v>173</v>
      </c>
      <c r="D56" s="668" t="s">
        <v>1578</v>
      </c>
      <c r="E56" s="669" t="s">
        <v>823</v>
      </c>
      <c r="F56" s="670">
        <v>18300</v>
      </c>
      <c r="G56" s="420">
        <f t="shared" si="0"/>
        <v>18300</v>
      </c>
      <c r="H56" s="420">
        <v>18300</v>
      </c>
      <c r="I56" s="342" t="s">
        <v>262</v>
      </c>
      <c r="J56" s="567">
        <v>4763.1400000000003</v>
      </c>
      <c r="K56" s="168">
        <v>34616.839999999902</v>
      </c>
      <c r="L56" s="563">
        <v>36738</v>
      </c>
      <c r="M56" s="563">
        <v>39161</v>
      </c>
      <c r="N56" s="532" t="s">
        <v>1504</v>
      </c>
      <c r="O56" s="564">
        <v>765</v>
      </c>
      <c r="P56" s="534">
        <v>2.2200000000000002</v>
      </c>
    </row>
    <row r="57" spans="1:16" s="609" customFormat="1" ht="16.2" customHeight="1" x14ac:dyDescent="0.2">
      <c r="A57" s="154"/>
      <c r="B57" s="338" t="s">
        <v>119</v>
      </c>
      <c r="C57" s="339" t="s">
        <v>1029</v>
      </c>
      <c r="D57" s="668" t="s">
        <v>1579</v>
      </c>
      <c r="E57" s="669" t="s">
        <v>1580</v>
      </c>
      <c r="F57" s="670">
        <v>12100</v>
      </c>
      <c r="G57" s="420">
        <f t="shared" si="0"/>
        <v>12100</v>
      </c>
      <c r="H57" s="420">
        <v>12100</v>
      </c>
      <c r="I57" s="342" t="s">
        <v>1506</v>
      </c>
      <c r="J57" s="567">
        <v>4864</v>
      </c>
      <c r="K57" s="567">
        <v>38252.919999999896</v>
      </c>
      <c r="L57" s="568">
        <v>34541</v>
      </c>
      <c r="M57" s="568">
        <v>39563</v>
      </c>
      <c r="N57" s="344" t="s">
        <v>1506</v>
      </c>
      <c r="O57" s="569">
        <v>1546</v>
      </c>
      <c r="P57" s="536" t="s">
        <v>1581</v>
      </c>
    </row>
    <row r="58" spans="1:16" s="609" customFormat="1" ht="16.2" customHeight="1" x14ac:dyDescent="0.2">
      <c r="A58" s="154"/>
      <c r="B58" s="338" t="s">
        <v>120</v>
      </c>
      <c r="C58" s="418" t="s">
        <v>175</v>
      </c>
      <c r="D58" s="668" t="s">
        <v>1582</v>
      </c>
      <c r="E58" s="669" t="s">
        <v>1583</v>
      </c>
      <c r="F58" s="670">
        <v>6100</v>
      </c>
      <c r="G58" s="420">
        <f t="shared" si="0"/>
        <v>6100</v>
      </c>
      <c r="H58" s="420">
        <v>6100</v>
      </c>
      <c r="I58" s="342" t="s">
        <v>1529</v>
      </c>
      <c r="J58" s="671">
        <v>3136.5599999999899</v>
      </c>
      <c r="K58" s="672">
        <v>23522.82</v>
      </c>
      <c r="L58" s="563">
        <v>30663</v>
      </c>
      <c r="M58" s="563">
        <v>37960</v>
      </c>
      <c r="N58" s="532" t="s">
        <v>1504</v>
      </c>
      <c r="O58" s="564">
        <v>1914</v>
      </c>
      <c r="P58" s="534" t="s">
        <v>1584</v>
      </c>
    </row>
    <row r="59" spans="1:16" s="609" customFormat="1" ht="16.2" customHeight="1" x14ac:dyDescent="0.2">
      <c r="A59" s="154"/>
      <c r="B59" s="338" t="s">
        <v>121</v>
      </c>
      <c r="C59" s="339" t="s">
        <v>1030</v>
      </c>
      <c r="D59" s="668" t="s">
        <v>1585</v>
      </c>
      <c r="E59" s="669" t="s">
        <v>1505</v>
      </c>
      <c r="F59" s="670">
        <v>3450</v>
      </c>
      <c r="G59" s="420">
        <f t="shared" si="0"/>
        <v>3450</v>
      </c>
      <c r="H59" s="420">
        <v>3450</v>
      </c>
      <c r="I59" s="342" t="s">
        <v>1529</v>
      </c>
      <c r="J59" s="567">
        <v>818.39</v>
      </c>
      <c r="K59" s="567">
        <v>8036.71</v>
      </c>
      <c r="L59" s="568">
        <v>34148</v>
      </c>
      <c r="M59" s="568">
        <v>39717</v>
      </c>
      <c r="N59" s="344" t="s">
        <v>1506</v>
      </c>
      <c r="O59" s="569">
        <v>372</v>
      </c>
      <c r="P59" s="536">
        <v>8.5500000000000007</v>
      </c>
    </row>
    <row r="60" spans="1:16" s="609" customFormat="1" ht="16.2" customHeight="1" x14ac:dyDescent="0.2">
      <c r="A60" s="154"/>
      <c r="B60" s="338" t="s">
        <v>122</v>
      </c>
      <c r="C60" s="418" t="s">
        <v>1031</v>
      </c>
      <c r="D60" s="668" t="s">
        <v>1586</v>
      </c>
      <c r="E60" s="669" t="s">
        <v>1505</v>
      </c>
      <c r="F60" s="670">
        <v>4000</v>
      </c>
      <c r="G60" s="420">
        <f t="shared" si="0"/>
        <v>4000</v>
      </c>
      <c r="H60" s="420">
        <v>4000</v>
      </c>
      <c r="I60" s="342" t="s">
        <v>1506</v>
      </c>
      <c r="J60" s="567">
        <v>1865.3399999999899</v>
      </c>
      <c r="K60" s="168">
        <v>16845.869999999901</v>
      </c>
      <c r="L60" s="563">
        <v>33557</v>
      </c>
      <c r="M60" s="563">
        <v>37960</v>
      </c>
      <c r="N60" s="532" t="s">
        <v>1506</v>
      </c>
      <c r="O60" s="564">
        <v>1082</v>
      </c>
      <c r="P60" s="534">
        <v>1.63</v>
      </c>
    </row>
    <row r="61" spans="1:16" s="609" customFormat="1" ht="16.2" customHeight="1" x14ac:dyDescent="0.2">
      <c r="A61" s="154"/>
      <c r="B61" s="338" t="s">
        <v>123</v>
      </c>
      <c r="C61" s="339" t="s">
        <v>1032</v>
      </c>
      <c r="D61" s="668" t="s">
        <v>1587</v>
      </c>
      <c r="E61" s="669" t="s">
        <v>1510</v>
      </c>
      <c r="F61" s="670">
        <v>2280</v>
      </c>
      <c r="G61" s="420">
        <f t="shared" si="0"/>
        <v>2280</v>
      </c>
      <c r="H61" s="420">
        <v>2280</v>
      </c>
      <c r="I61" s="420" t="s">
        <v>1506</v>
      </c>
      <c r="J61" s="567">
        <v>1319.15</v>
      </c>
      <c r="K61" s="567">
        <v>12447.76</v>
      </c>
      <c r="L61" s="568">
        <v>27972</v>
      </c>
      <c r="M61" s="568">
        <v>37960</v>
      </c>
      <c r="N61" s="568" t="s">
        <v>1506</v>
      </c>
      <c r="O61" s="569">
        <v>408</v>
      </c>
      <c r="P61" s="536">
        <v>4.24</v>
      </c>
    </row>
    <row r="62" spans="1:16" s="609" customFormat="1" ht="16.2" customHeight="1" x14ac:dyDescent="0.2">
      <c r="A62" s="154"/>
      <c r="B62" s="338" t="s">
        <v>124</v>
      </c>
      <c r="C62" s="418" t="s">
        <v>1588</v>
      </c>
      <c r="D62" s="668" t="s">
        <v>1589</v>
      </c>
      <c r="E62" s="669" t="s">
        <v>1590</v>
      </c>
      <c r="F62" s="670">
        <v>4210</v>
      </c>
      <c r="G62" s="420">
        <f t="shared" si="0"/>
        <v>4210</v>
      </c>
      <c r="H62" s="420">
        <v>4210</v>
      </c>
      <c r="I62" s="420" t="s">
        <v>1529</v>
      </c>
      <c r="J62" s="671">
        <v>1440.6099999999899</v>
      </c>
      <c r="K62" s="672">
        <v>10961.34</v>
      </c>
      <c r="L62" s="563">
        <v>30512</v>
      </c>
      <c r="M62" s="563">
        <v>39626</v>
      </c>
      <c r="N62" s="563" t="s">
        <v>1506</v>
      </c>
      <c r="O62" s="564">
        <v>535</v>
      </c>
      <c r="P62" s="534">
        <v>0.9</v>
      </c>
    </row>
    <row r="63" spans="1:16" s="609" customFormat="1" ht="16.2" customHeight="1" thickBot="1" x14ac:dyDescent="0.25">
      <c r="A63" s="154"/>
      <c r="B63" s="345" t="s">
        <v>125</v>
      </c>
      <c r="C63" s="540" t="s">
        <v>1591</v>
      </c>
      <c r="D63" s="674" t="s">
        <v>1592</v>
      </c>
      <c r="E63" s="675" t="s">
        <v>1590</v>
      </c>
      <c r="F63" s="676">
        <v>2230</v>
      </c>
      <c r="G63" s="423">
        <f t="shared" si="0"/>
        <v>2230</v>
      </c>
      <c r="H63" s="423">
        <v>2230</v>
      </c>
      <c r="I63" s="423" t="s">
        <v>1529</v>
      </c>
      <c r="J63" s="677">
        <v>745.32</v>
      </c>
      <c r="K63" s="677">
        <v>4603.6099999999897</v>
      </c>
      <c r="L63" s="678">
        <v>39496</v>
      </c>
      <c r="M63" s="678">
        <v>39899</v>
      </c>
      <c r="N63" s="678" t="s">
        <v>1506</v>
      </c>
      <c r="O63" s="679">
        <v>59</v>
      </c>
      <c r="P63" s="541">
        <v>1.57</v>
      </c>
    </row>
    <row r="64" spans="1:16" s="609" customFormat="1" ht="43.8" thickTop="1" x14ac:dyDescent="0.2">
      <c r="A64" s="154"/>
      <c r="B64" s="346" t="s">
        <v>184</v>
      </c>
      <c r="C64" s="418" t="s">
        <v>1593</v>
      </c>
      <c r="D64" s="340" t="s">
        <v>1594</v>
      </c>
      <c r="E64" s="341" t="s">
        <v>1595</v>
      </c>
      <c r="F64" s="666">
        <v>16600</v>
      </c>
      <c r="G64" s="342">
        <f t="shared" si="0"/>
        <v>16600</v>
      </c>
      <c r="H64" s="342">
        <v>16600</v>
      </c>
      <c r="I64" s="342" t="s">
        <v>1529</v>
      </c>
      <c r="J64" s="537">
        <v>19194.64</v>
      </c>
      <c r="K64" s="538">
        <v>97699.839999999895</v>
      </c>
      <c r="L64" s="542" t="s">
        <v>1596</v>
      </c>
      <c r="M64" s="532">
        <v>41439</v>
      </c>
      <c r="N64" s="532" t="s">
        <v>1506</v>
      </c>
      <c r="O64" s="533">
        <v>2540</v>
      </c>
      <c r="P64" s="534" t="s">
        <v>1597</v>
      </c>
    </row>
    <row r="65" spans="1:16" s="609" customFormat="1" ht="16.2" customHeight="1" x14ac:dyDescent="0.2">
      <c r="A65" s="154"/>
      <c r="B65" s="346" t="s">
        <v>185</v>
      </c>
      <c r="C65" s="339" t="s">
        <v>1598</v>
      </c>
      <c r="D65" s="340" t="s">
        <v>1599</v>
      </c>
      <c r="E65" s="341" t="s">
        <v>1510</v>
      </c>
      <c r="F65" s="666">
        <v>13640</v>
      </c>
      <c r="G65" s="342">
        <f t="shared" si="0"/>
        <v>13640</v>
      </c>
      <c r="H65" s="342">
        <v>13640</v>
      </c>
      <c r="I65" s="342" t="s">
        <v>1506</v>
      </c>
      <c r="J65" s="343">
        <v>9613.68</v>
      </c>
      <c r="K65" s="343">
        <v>40030.080000000002</v>
      </c>
      <c r="L65" s="344">
        <v>35627</v>
      </c>
      <c r="M65" s="344">
        <v>41439</v>
      </c>
      <c r="N65" s="344" t="s">
        <v>1506</v>
      </c>
      <c r="O65" s="535">
        <v>814</v>
      </c>
      <c r="P65" s="536" t="s">
        <v>1600</v>
      </c>
    </row>
    <row r="66" spans="1:16" s="609" customFormat="1" ht="16.2" customHeight="1" x14ac:dyDescent="0.2">
      <c r="A66" s="154"/>
      <c r="B66" s="346" t="s">
        <v>186</v>
      </c>
      <c r="C66" s="84" t="s">
        <v>1601</v>
      </c>
      <c r="D66" s="543" t="s">
        <v>918</v>
      </c>
      <c r="E66" s="544" t="s">
        <v>827</v>
      </c>
      <c r="F66" s="680">
        <v>10407</v>
      </c>
      <c r="G66" s="545">
        <f t="shared" si="0"/>
        <v>10407</v>
      </c>
      <c r="H66" s="545">
        <v>10407</v>
      </c>
      <c r="I66" s="545" t="s">
        <v>262</v>
      </c>
      <c r="J66" s="539">
        <v>1716.03</v>
      </c>
      <c r="K66" s="539">
        <v>8552.5299999999916</v>
      </c>
      <c r="L66" s="532">
        <v>40751</v>
      </c>
      <c r="M66" s="532">
        <v>41621</v>
      </c>
      <c r="N66" s="532" t="s">
        <v>262</v>
      </c>
      <c r="O66" s="533">
        <v>29</v>
      </c>
      <c r="P66" s="534">
        <v>4.38</v>
      </c>
    </row>
    <row r="67" spans="1:16" s="609" customFormat="1" ht="16.2" customHeight="1" x14ac:dyDescent="0.2">
      <c r="A67" s="154"/>
      <c r="B67" s="346" t="s">
        <v>187</v>
      </c>
      <c r="C67" s="339" t="s">
        <v>1602</v>
      </c>
      <c r="D67" s="340" t="s">
        <v>1603</v>
      </c>
      <c r="E67" s="341" t="s">
        <v>1510</v>
      </c>
      <c r="F67" s="666">
        <v>6080</v>
      </c>
      <c r="G67" s="342">
        <f t="shared" si="0"/>
        <v>6080</v>
      </c>
      <c r="H67" s="342">
        <v>4000</v>
      </c>
      <c r="I67" s="342">
        <v>2080</v>
      </c>
      <c r="J67" s="343">
        <v>2082.9099999999899</v>
      </c>
      <c r="K67" s="343">
        <v>18727.369999999901</v>
      </c>
      <c r="L67" s="344">
        <v>29439</v>
      </c>
      <c r="M67" s="344">
        <v>41439</v>
      </c>
      <c r="N67" s="344">
        <v>41992</v>
      </c>
      <c r="O67" s="535">
        <v>749</v>
      </c>
      <c r="P67" s="536">
        <v>7.39</v>
      </c>
    </row>
    <row r="68" spans="1:16" s="609" customFormat="1" ht="16.2" customHeight="1" x14ac:dyDescent="0.2">
      <c r="A68" s="154"/>
      <c r="B68" s="346" t="s">
        <v>188</v>
      </c>
      <c r="C68" s="84" t="s">
        <v>1604</v>
      </c>
      <c r="D68" s="543" t="s">
        <v>919</v>
      </c>
      <c r="E68" s="544" t="s">
        <v>825</v>
      </c>
      <c r="F68" s="680">
        <v>4260</v>
      </c>
      <c r="G68" s="545">
        <f t="shared" si="0"/>
        <v>4260</v>
      </c>
      <c r="H68" s="545">
        <v>4260</v>
      </c>
      <c r="I68" s="545" t="s">
        <v>262</v>
      </c>
      <c r="J68" s="539">
        <v>568.98</v>
      </c>
      <c r="K68" s="539">
        <v>5221.88</v>
      </c>
      <c r="L68" s="532">
        <v>32212</v>
      </c>
      <c r="M68" s="532">
        <v>41439</v>
      </c>
      <c r="N68" s="532" t="s">
        <v>262</v>
      </c>
      <c r="O68" s="533">
        <v>221</v>
      </c>
      <c r="P68" s="534">
        <v>5.81</v>
      </c>
    </row>
    <row r="69" spans="1:16" x14ac:dyDescent="0.2">
      <c r="A69" s="1"/>
      <c r="B69" s="346" t="s">
        <v>189</v>
      </c>
      <c r="C69" s="339" t="s">
        <v>1605</v>
      </c>
      <c r="D69" s="340" t="s">
        <v>1606</v>
      </c>
      <c r="E69" s="341" t="s">
        <v>1525</v>
      </c>
      <c r="F69" s="666">
        <v>3990</v>
      </c>
      <c r="G69" s="342">
        <f t="shared" ref="G69:G132" si="1">ROUNDDOWN(F69,0)</f>
        <v>3990</v>
      </c>
      <c r="H69" s="342">
        <v>3990</v>
      </c>
      <c r="I69" s="342" t="s">
        <v>1506</v>
      </c>
      <c r="J69" s="343">
        <v>428.97</v>
      </c>
      <c r="K69" s="343">
        <v>3476.36</v>
      </c>
      <c r="L69" s="344">
        <v>26938</v>
      </c>
      <c r="M69" s="344">
        <v>41439</v>
      </c>
      <c r="N69" s="344" t="s">
        <v>1506</v>
      </c>
      <c r="O69" s="535">
        <v>144</v>
      </c>
      <c r="P69" s="536">
        <v>8.36</v>
      </c>
    </row>
    <row r="70" spans="1:16" ht="16.2" customHeight="1" x14ac:dyDescent="0.2">
      <c r="A70" s="1"/>
      <c r="B70" s="346" t="s">
        <v>190</v>
      </c>
      <c r="C70" s="84" t="s">
        <v>1607</v>
      </c>
      <c r="D70" s="543" t="s">
        <v>920</v>
      </c>
      <c r="E70" s="544" t="s">
        <v>827</v>
      </c>
      <c r="F70" s="680">
        <v>3440</v>
      </c>
      <c r="G70" s="545">
        <f t="shared" si="1"/>
        <v>3440</v>
      </c>
      <c r="H70" s="545">
        <v>3440</v>
      </c>
      <c r="I70" s="545" t="s">
        <v>262</v>
      </c>
      <c r="J70" s="539">
        <v>1033.05</v>
      </c>
      <c r="K70" s="539">
        <v>4209.0600000000004</v>
      </c>
      <c r="L70" s="532">
        <v>29837</v>
      </c>
      <c r="M70" s="532">
        <v>41439</v>
      </c>
      <c r="N70" s="563" t="s">
        <v>262</v>
      </c>
      <c r="O70" s="533">
        <v>120</v>
      </c>
      <c r="P70" s="534">
        <v>10.85</v>
      </c>
    </row>
    <row r="71" spans="1:16" ht="16.2" customHeight="1" x14ac:dyDescent="0.2">
      <c r="A71" s="1"/>
      <c r="B71" s="346" t="s">
        <v>191</v>
      </c>
      <c r="C71" s="339" t="s">
        <v>1608</v>
      </c>
      <c r="D71" s="340" t="s">
        <v>1609</v>
      </c>
      <c r="E71" s="341" t="s">
        <v>1510</v>
      </c>
      <c r="F71" s="666">
        <v>3080</v>
      </c>
      <c r="G71" s="342">
        <f t="shared" si="1"/>
        <v>3080</v>
      </c>
      <c r="H71" s="342">
        <v>3080</v>
      </c>
      <c r="I71" s="342" t="s">
        <v>262</v>
      </c>
      <c r="J71" s="343">
        <v>8053.38</v>
      </c>
      <c r="K71" s="343">
        <v>13521.889999999899</v>
      </c>
      <c r="L71" s="344">
        <v>39412</v>
      </c>
      <c r="M71" s="344">
        <v>41438</v>
      </c>
      <c r="N71" s="344" t="s">
        <v>262</v>
      </c>
      <c r="O71" s="535">
        <v>77</v>
      </c>
      <c r="P71" s="536">
        <v>3.9</v>
      </c>
    </row>
    <row r="72" spans="1:16" ht="16.2" customHeight="1" x14ac:dyDescent="0.2">
      <c r="A72" s="1"/>
      <c r="B72" s="346" t="s">
        <v>192</v>
      </c>
      <c r="C72" s="84" t="s">
        <v>1610</v>
      </c>
      <c r="D72" s="543" t="s">
        <v>921</v>
      </c>
      <c r="E72" s="544" t="s">
        <v>824</v>
      </c>
      <c r="F72" s="680">
        <v>2730</v>
      </c>
      <c r="G72" s="545">
        <f t="shared" si="1"/>
        <v>2730</v>
      </c>
      <c r="H72" s="545">
        <v>2730</v>
      </c>
      <c r="I72" s="545" t="s">
        <v>262</v>
      </c>
      <c r="J72" s="539">
        <v>3743.3899999999899</v>
      </c>
      <c r="K72" s="539">
        <v>12214.969999999899</v>
      </c>
      <c r="L72" s="532">
        <v>36565</v>
      </c>
      <c r="M72" s="532">
        <v>41438</v>
      </c>
      <c r="N72" s="563" t="s">
        <v>262</v>
      </c>
      <c r="O72" s="533">
        <v>204</v>
      </c>
      <c r="P72" s="534">
        <v>2.76</v>
      </c>
    </row>
    <row r="73" spans="1:16" ht="16.2" customHeight="1" x14ac:dyDescent="0.2">
      <c r="A73" s="1"/>
      <c r="B73" s="346" t="s">
        <v>193</v>
      </c>
      <c r="C73" s="339" t="s">
        <v>1611</v>
      </c>
      <c r="D73" s="340" t="s">
        <v>1612</v>
      </c>
      <c r="E73" s="341" t="s">
        <v>1510</v>
      </c>
      <c r="F73" s="666">
        <v>2600</v>
      </c>
      <c r="G73" s="342">
        <f t="shared" si="1"/>
        <v>2600</v>
      </c>
      <c r="H73" s="342">
        <v>2600</v>
      </c>
      <c r="I73" s="342" t="s">
        <v>1506</v>
      </c>
      <c r="J73" s="343">
        <v>7342.43</v>
      </c>
      <c r="K73" s="343">
        <v>7292.1599999999899</v>
      </c>
      <c r="L73" s="344">
        <v>39699</v>
      </c>
      <c r="M73" s="344">
        <v>41438</v>
      </c>
      <c r="N73" s="344" t="s">
        <v>1506</v>
      </c>
      <c r="O73" s="535">
        <v>43</v>
      </c>
      <c r="P73" s="536">
        <v>5.4</v>
      </c>
    </row>
    <row r="74" spans="1:16" ht="16.2" customHeight="1" x14ac:dyDescent="0.2">
      <c r="A74" s="1"/>
      <c r="B74" s="346" t="s">
        <v>194</v>
      </c>
      <c r="C74" s="84" t="s">
        <v>1613</v>
      </c>
      <c r="D74" s="543" t="s">
        <v>922</v>
      </c>
      <c r="E74" s="544" t="s">
        <v>827</v>
      </c>
      <c r="F74" s="680">
        <v>2490</v>
      </c>
      <c r="G74" s="545">
        <f t="shared" si="1"/>
        <v>2490</v>
      </c>
      <c r="H74" s="545">
        <v>2490</v>
      </c>
      <c r="I74" s="545" t="s">
        <v>262</v>
      </c>
      <c r="J74" s="539">
        <v>323.64999999999901</v>
      </c>
      <c r="K74" s="539">
        <v>2000.7</v>
      </c>
      <c r="L74" s="532">
        <v>41180</v>
      </c>
      <c r="M74" s="532">
        <v>41486</v>
      </c>
      <c r="N74" s="563" t="s">
        <v>262</v>
      </c>
      <c r="O74" s="533">
        <v>14</v>
      </c>
      <c r="P74" s="534">
        <v>4.18</v>
      </c>
    </row>
    <row r="75" spans="1:16" ht="16.2" customHeight="1" x14ac:dyDescent="0.2">
      <c r="A75" s="1"/>
      <c r="B75" s="346" t="s">
        <v>195</v>
      </c>
      <c r="C75" s="339" t="s">
        <v>1614</v>
      </c>
      <c r="D75" s="340" t="s">
        <v>1615</v>
      </c>
      <c r="E75" s="341" t="s">
        <v>1510</v>
      </c>
      <c r="F75" s="666">
        <v>1700</v>
      </c>
      <c r="G75" s="342">
        <f t="shared" si="1"/>
        <v>1700</v>
      </c>
      <c r="H75" s="342">
        <v>1700</v>
      </c>
      <c r="I75" s="342" t="s">
        <v>262</v>
      </c>
      <c r="J75" s="343">
        <v>742.63</v>
      </c>
      <c r="K75" s="343">
        <v>2145.8499999999899</v>
      </c>
      <c r="L75" s="344">
        <v>39763</v>
      </c>
      <c r="M75" s="344">
        <v>41439</v>
      </c>
      <c r="N75" s="344" t="s">
        <v>262</v>
      </c>
      <c r="O75" s="535">
        <v>31</v>
      </c>
      <c r="P75" s="536">
        <v>4.8899999999999997</v>
      </c>
    </row>
    <row r="76" spans="1:16" ht="16.2" customHeight="1" x14ac:dyDescent="0.2">
      <c r="A76" s="1"/>
      <c r="B76" s="346" t="s">
        <v>196</v>
      </c>
      <c r="C76" s="84" t="s">
        <v>1616</v>
      </c>
      <c r="D76" s="543" t="s">
        <v>923</v>
      </c>
      <c r="E76" s="544" t="s">
        <v>825</v>
      </c>
      <c r="F76" s="680">
        <v>1560</v>
      </c>
      <c r="G76" s="545">
        <f t="shared" si="1"/>
        <v>1560</v>
      </c>
      <c r="H76" s="545">
        <v>1560</v>
      </c>
      <c r="I76" s="545" t="s">
        <v>262</v>
      </c>
      <c r="J76" s="539">
        <v>846.77999999999895</v>
      </c>
      <c r="K76" s="539">
        <v>3320.15</v>
      </c>
      <c r="L76" s="532">
        <v>30273</v>
      </c>
      <c r="M76" s="532">
        <v>41439</v>
      </c>
      <c r="N76" s="532" t="s">
        <v>262</v>
      </c>
      <c r="O76" s="533">
        <v>137</v>
      </c>
      <c r="P76" s="534">
        <v>9.33</v>
      </c>
    </row>
    <row r="77" spans="1:16" ht="16.2" customHeight="1" x14ac:dyDescent="0.2">
      <c r="A77" s="1"/>
      <c r="B77" s="346" t="s">
        <v>197</v>
      </c>
      <c r="C77" s="339" t="s">
        <v>1617</v>
      </c>
      <c r="D77" s="340" t="s">
        <v>1618</v>
      </c>
      <c r="E77" s="341" t="s">
        <v>1510</v>
      </c>
      <c r="F77" s="666">
        <v>1000</v>
      </c>
      <c r="G77" s="342">
        <f t="shared" si="1"/>
        <v>1000</v>
      </c>
      <c r="H77" s="342">
        <v>1000</v>
      </c>
      <c r="I77" s="342" t="s">
        <v>1506</v>
      </c>
      <c r="J77" s="343">
        <v>3398.57</v>
      </c>
      <c r="K77" s="343">
        <v>6217.85</v>
      </c>
      <c r="L77" s="344">
        <v>37395</v>
      </c>
      <c r="M77" s="344">
        <v>41438</v>
      </c>
      <c r="N77" s="568" t="s">
        <v>1506</v>
      </c>
      <c r="O77" s="535">
        <v>94</v>
      </c>
      <c r="P77" s="536">
        <v>9.06</v>
      </c>
    </row>
    <row r="78" spans="1:16" ht="16.2" customHeight="1" x14ac:dyDescent="0.2">
      <c r="A78" s="1"/>
      <c r="B78" s="346" t="s">
        <v>198</v>
      </c>
      <c r="C78" s="84" t="s">
        <v>1619</v>
      </c>
      <c r="D78" s="543" t="s">
        <v>924</v>
      </c>
      <c r="E78" s="544" t="s">
        <v>824</v>
      </c>
      <c r="F78" s="680">
        <v>2740</v>
      </c>
      <c r="G78" s="545">
        <f t="shared" si="1"/>
        <v>2740</v>
      </c>
      <c r="H78" s="545">
        <v>2740</v>
      </c>
      <c r="I78" s="545" t="s">
        <v>262</v>
      </c>
      <c r="J78" s="539">
        <v>3381.19</v>
      </c>
      <c r="K78" s="539">
        <v>0</v>
      </c>
      <c r="L78" s="532" t="s">
        <v>262</v>
      </c>
      <c r="M78" s="532">
        <v>41438</v>
      </c>
      <c r="N78" s="563" t="s">
        <v>262</v>
      </c>
      <c r="O78" s="533" t="s">
        <v>1529</v>
      </c>
      <c r="P78" s="534" t="s">
        <v>1529</v>
      </c>
    </row>
    <row r="79" spans="1:16" ht="16.2" customHeight="1" x14ac:dyDescent="0.2">
      <c r="A79" s="1"/>
      <c r="B79" s="346" t="s">
        <v>199</v>
      </c>
      <c r="C79" s="339" t="s">
        <v>1620</v>
      </c>
      <c r="D79" s="340" t="s">
        <v>1621</v>
      </c>
      <c r="E79" s="341" t="s">
        <v>1510</v>
      </c>
      <c r="F79" s="666">
        <v>1760</v>
      </c>
      <c r="G79" s="342">
        <f t="shared" si="1"/>
        <v>1760</v>
      </c>
      <c r="H79" s="342">
        <v>1760</v>
      </c>
      <c r="I79" s="342" t="s">
        <v>262</v>
      </c>
      <c r="J79" s="343">
        <v>4183.63</v>
      </c>
      <c r="K79" s="343">
        <v>0</v>
      </c>
      <c r="L79" s="344" t="s">
        <v>262</v>
      </c>
      <c r="M79" s="344">
        <v>41438</v>
      </c>
      <c r="N79" s="568" t="s">
        <v>262</v>
      </c>
      <c r="O79" s="535" t="s">
        <v>1529</v>
      </c>
      <c r="P79" s="536" t="s">
        <v>1529</v>
      </c>
    </row>
    <row r="80" spans="1:16" ht="16.2" customHeight="1" x14ac:dyDescent="0.2">
      <c r="A80" s="1"/>
      <c r="B80" s="346" t="s">
        <v>200</v>
      </c>
      <c r="C80" s="84" t="s">
        <v>1622</v>
      </c>
      <c r="D80" s="543" t="s">
        <v>1623</v>
      </c>
      <c r="E80" s="544" t="s">
        <v>1510</v>
      </c>
      <c r="F80" s="680">
        <v>1570</v>
      </c>
      <c r="G80" s="545">
        <f t="shared" si="1"/>
        <v>1570</v>
      </c>
      <c r="H80" s="545">
        <v>1570</v>
      </c>
      <c r="I80" s="545" t="s">
        <v>1506</v>
      </c>
      <c r="J80" s="539">
        <v>1421.3099999999899</v>
      </c>
      <c r="K80" s="539">
        <v>0</v>
      </c>
      <c r="L80" s="532" t="s">
        <v>262</v>
      </c>
      <c r="M80" s="532">
        <v>41438</v>
      </c>
      <c r="N80" s="563" t="s">
        <v>1506</v>
      </c>
      <c r="O80" s="533" t="s">
        <v>1529</v>
      </c>
      <c r="P80" s="534" t="s">
        <v>1529</v>
      </c>
    </row>
    <row r="81" spans="1:16" ht="16.2" customHeight="1" x14ac:dyDescent="0.2">
      <c r="A81" s="1"/>
      <c r="B81" s="346" t="s">
        <v>201</v>
      </c>
      <c r="C81" s="339" t="s">
        <v>1624</v>
      </c>
      <c r="D81" s="340" t="s">
        <v>1625</v>
      </c>
      <c r="E81" s="341" t="s">
        <v>1510</v>
      </c>
      <c r="F81" s="666">
        <v>1240</v>
      </c>
      <c r="G81" s="342">
        <f t="shared" si="1"/>
        <v>1240</v>
      </c>
      <c r="H81" s="342">
        <v>1240</v>
      </c>
      <c r="I81" s="342" t="s">
        <v>262</v>
      </c>
      <c r="J81" s="343">
        <v>1725.6099999999899</v>
      </c>
      <c r="K81" s="343">
        <v>0</v>
      </c>
      <c r="L81" s="344" t="s">
        <v>262</v>
      </c>
      <c r="M81" s="344">
        <v>41438</v>
      </c>
      <c r="N81" s="568" t="s">
        <v>262</v>
      </c>
      <c r="O81" s="535" t="s">
        <v>1529</v>
      </c>
      <c r="P81" s="536" t="s">
        <v>1529</v>
      </c>
    </row>
    <row r="82" spans="1:16" ht="16.2" customHeight="1" x14ac:dyDescent="0.2">
      <c r="A82" s="1"/>
      <c r="B82" s="346" t="s">
        <v>202</v>
      </c>
      <c r="C82" s="84" t="s">
        <v>1626</v>
      </c>
      <c r="D82" s="543" t="s">
        <v>1627</v>
      </c>
      <c r="E82" s="544" t="s">
        <v>1510</v>
      </c>
      <c r="F82" s="680">
        <v>950</v>
      </c>
      <c r="G82" s="545">
        <f t="shared" si="1"/>
        <v>950</v>
      </c>
      <c r="H82" s="545">
        <v>950</v>
      </c>
      <c r="I82" s="545" t="s">
        <v>262</v>
      </c>
      <c r="J82" s="539">
        <v>3057.02</v>
      </c>
      <c r="K82" s="539">
        <v>0</v>
      </c>
      <c r="L82" s="532" t="s">
        <v>262</v>
      </c>
      <c r="M82" s="532">
        <v>41438</v>
      </c>
      <c r="N82" s="563" t="s">
        <v>262</v>
      </c>
      <c r="O82" s="533" t="s">
        <v>1529</v>
      </c>
      <c r="P82" s="534" t="s">
        <v>1529</v>
      </c>
    </row>
    <row r="83" spans="1:16" ht="16.2" customHeight="1" x14ac:dyDescent="0.2">
      <c r="A83" s="1"/>
      <c r="B83" s="346" t="s">
        <v>203</v>
      </c>
      <c r="C83" s="339" t="s">
        <v>1628</v>
      </c>
      <c r="D83" s="340" t="s">
        <v>1629</v>
      </c>
      <c r="E83" s="341" t="s">
        <v>1510</v>
      </c>
      <c r="F83" s="666">
        <v>850</v>
      </c>
      <c r="G83" s="342">
        <f t="shared" si="1"/>
        <v>850</v>
      </c>
      <c r="H83" s="342">
        <v>850</v>
      </c>
      <c r="I83" s="342" t="s">
        <v>1506</v>
      </c>
      <c r="J83" s="343">
        <v>1923.64</v>
      </c>
      <c r="K83" s="343">
        <v>0</v>
      </c>
      <c r="L83" s="344" t="s">
        <v>262</v>
      </c>
      <c r="M83" s="344">
        <v>41438</v>
      </c>
      <c r="N83" s="568" t="s">
        <v>1506</v>
      </c>
      <c r="O83" s="535" t="s">
        <v>1529</v>
      </c>
      <c r="P83" s="536" t="s">
        <v>1529</v>
      </c>
    </row>
    <row r="84" spans="1:16" ht="16.2" customHeight="1" x14ac:dyDescent="0.2">
      <c r="A84" s="1"/>
      <c r="B84" s="346" t="s">
        <v>204</v>
      </c>
      <c r="C84" s="84" t="s">
        <v>1630</v>
      </c>
      <c r="D84" s="543" t="s">
        <v>1631</v>
      </c>
      <c r="E84" s="544" t="s">
        <v>1510</v>
      </c>
      <c r="F84" s="680">
        <v>800</v>
      </c>
      <c r="G84" s="545">
        <f t="shared" si="1"/>
        <v>800</v>
      </c>
      <c r="H84" s="545">
        <v>800</v>
      </c>
      <c r="I84" s="545" t="s">
        <v>1506</v>
      </c>
      <c r="J84" s="539">
        <v>1930.05</v>
      </c>
      <c r="K84" s="539">
        <v>0</v>
      </c>
      <c r="L84" s="532" t="s">
        <v>262</v>
      </c>
      <c r="M84" s="532">
        <v>41438</v>
      </c>
      <c r="N84" s="563" t="s">
        <v>1506</v>
      </c>
      <c r="O84" s="533" t="s">
        <v>1529</v>
      </c>
      <c r="P84" s="534" t="s">
        <v>1529</v>
      </c>
    </row>
    <row r="85" spans="1:16" ht="16.2" customHeight="1" x14ac:dyDescent="0.2">
      <c r="A85" s="1"/>
      <c r="B85" s="346" t="s">
        <v>205</v>
      </c>
      <c r="C85" s="339" t="s">
        <v>1632</v>
      </c>
      <c r="D85" s="340" t="s">
        <v>1633</v>
      </c>
      <c r="E85" s="341" t="s">
        <v>1510</v>
      </c>
      <c r="F85" s="666">
        <v>800</v>
      </c>
      <c r="G85" s="342">
        <f t="shared" si="1"/>
        <v>800</v>
      </c>
      <c r="H85" s="342">
        <v>800</v>
      </c>
      <c r="I85" s="342" t="s">
        <v>262</v>
      </c>
      <c r="J85" s="343">
        <v>4105</v>
      </c>
      <c r="K85" s="343">
        <v>0</v>
      </c>
      <c r="L85" s="344" t="s">
        <v>262</v>
      </c>
      <c r="M85" s="344">
        <v>41438</v>
      </c>
      <c r="N85" s="568" t="s">
        <v>262</v>
      </c>
      <c r="O85" s="535" t="s">
        <v>1529</v>
      </c>
      <c r="P85" s="536" t="s">
        <v>1529</v>
      </c>
    </row>
    <row r="86" spans="1:16" ht="16.2" customHeight="1" x14ac:dyDescent="0.2">
      <c r="A86" s="1"/>
      <c r="B86" s="346" t="s">
        <v>206</v>
      </c>
      <c r="C86" s="84" t="s">
        <v>1634</v>
      </c>
      <c r="D86" s="543" t="s">
        <v>1635</v>
      </c>
      <c r="E86" s="544" t="s">
        <v>1510</v>
      </c>
      <c r="F86" s="680">
        <v>770</v>
      </c>
      <c r="G86" s="545">
        <f t="shared" si="1"/>
        <v>770</v>
      </c>
      <c r="H86" s="545">
        <v>770</v>
      </c>
      <c r="I86" s="545" t="s">
        <v>1506</v>
      </c>
      <c r="J86" s="539">
        <v>1305.78</v>
      </c>
      <c r="K86" s="539">
        <v>0</v>
      </c>
      <c r="L86" s="532" t="s">
        <v>262</v>
      </c>
      <c r="M86" s="532">
        <v>41438</v>
      </c>
      <c r="N86" s="563" t="s">
        <v>1506</v>
      </c>
      <c r="O86" s="533" t="s">
        <v>1529</v>
      </c>
      <c r="P86" s="534" t="s">
        <v>1529</v>
      </c>
    </row>
    <row r="87" spans="1:16" ht="16.2" customHeight="1" x14ac:dyDescent="0.2">
      <c r="A87" s="1"/>
      <c r="B87" s="346" t="s">
        <v>207</v>
      </c>
      <c r="C87" s="339" t="s">
        <v>1636</v>
      </c>
      <c r="D87" s="340" t="s">
        <v>1637</v>
      </c>
      <c r="E87" s="341" t="s">
        <v>1510</v>
      </c>
      <c r="F87" s="666">
        <v>740</v>
      </c>
      <c r="G87" s="342">
        <f t="shared" si="1"/>
        <v>740</v>
      </c>
      <c r="H87" s="342">
        <v>740</v>
      </c>
      <c r="I87" s="342" t="s">
        <v>262</v>
      </c>
      <c r="J87" s="343">
        <v>1831</v>
      </c>
      <c r="K87" s="343">
        <v>0</v>
      </c>
      <c r="L87" s="344" t="s">
        <v>262</v>
      </c>
      <c r="M87" s="344">
        <v>41438</v>
      </c>
      <c r="N87" s="568" t="s">
        <v>262</v>
      </c>
      <c r="O87" s="535" t="s">
        <v>1529</v>
      </c>
      <c r="P87" s="536" t="s">
        <v>1529</v>
      </c>
    </row>
    <row r="88" spans="1:16" ht="16.2" customHeight="1" x14ac:dyDescent="0.2">
      <c r="A88" s="1"/>
      <c r="B88" s="346" t="s">
        <v>208</v>
      </c>
      <c r="C88" s="84" t="s">
        <v>1638</v>
      </c>
      <c r="D88" s="543" t="s">
        <v>1639</v>
      </c>
      <c r="E88" s="544" t="s">
        <v>1510</v>
      </c>
      <c r="F88" s="680">
        <v>600</v>
      </c>
      <c r="G88" s="545">
        <f t="shared" si="1"/>
        <v>600</v>
      </c>
      <c r="H88" s="545">
        <v>600</v>
      </c>
      <c r="I88" s="545" t="s">
        <v>262</v>
      </c>
      <c r="J88" s="539">
        <v>989.76999999999896</v>
      </c>
      <c r="K88" s="539">
        <v>0</v>
      </c>
      <c r="L88" s="532" t="s">
        <v>262</v>
      </c>
      <c r="M88" s="532">
        <v>41438</v>
      </c>
      <c r="N88" s="563" t="s">
        <v>262</v>
      </c>
      <c r="O88" s="533" t="s">
        <v>1529</v>
      </c>
      <c r="P88" s="534" t="s">
        <v>1529</v>
      </c>
    </row>
    <row r="89" spans="1:16" ht="16.2" customHeight="1" x14ac:dyDescent="0.2">
      <c r="A89" s="1"/>
      <c r="B89" s="346" t="s">
        <v>209</v>
      </c>
      <c r="C89" s="339" t="s">
        <v>1640</v>
      </c>
      <c r="D89" s="340" t="s">
        <v>1641</v>
      </c>
      <c r="E89" s="341" t="s">
        <v>1510</v>
      </c>
      <c r="F89" s="666">
        <v>450</v>
      </c>
      <c r="G89" s="342">
        <f t="shared" si="1"/>
        <v>450</v>
      </c>
      <c r="H89" s="342">
        <v>450</v>
      </c>
      <c r="I89" s="342" t="s">
        <v>1506</v>
      </c>
      <c r="J89" s="343">
        <v>2783.79</v>
      </c>
      <c r="K89" s="343">
        <v>0</v>
      </c>
      <c r="L89" s="344" t="s">
        <v>262</v>
      </c>
      <c r="M89" s="344">
        <v>41438</v>
      </c>
      <c r="N89" s="568" t="s">
        <v>1506</v>
      </c>
      <c r="O89" s="535" t="s">
        <v>1529</v>
      </c>
      <c r="P89" s="536" t="s">
        <v>1529</v>
      </c>
    </row>
    <row r="90" spans="1:16" ht="16.2" customHeight="1" x14ac:dyDescent="0.2">
      <c r="A90" s="1"/>
      <c r="B90" s="346" t="s">
        <v>210</v>
      </c>
      <c r="C90" s="84" t="s">
        <v>1642</v>
      </c>
      <c r="D90" s="543" t="s">
        <v>1643</v>
      </c>
      <c r="E90" s="544" t="s">
        <v>1510</v>
      </c>
      <c r="F90" s="680">
        <v>370</v>
      </c>
      <c r="G90" s="545">
        <f t="shared" si="1"/>
        <v>370</v>
      </c>
      <c r="H90" s="545">
        <v>370</v>
      </c>
      <c r="I90" s="545" t="s">
        <v>1506</v>
      </c>
      <c r="J90" s="539">
        <v>1646.97</v>
      </c>
      <c r="K90" s="539">
        <v>0</v>
      </c>
      <c r="L90" s="532" t="s">
        <v>262</v>
      </c>
      <c r="M90" s="532">
        <v>41438</v>
      </c>
      <c r="N90" s="563" t="s">
        <v>1506</v>
      </c>
      <c r="O90" s="533" t="s">
        <v>1529</v>
      </c>
      <c r="P90" s="534" t="s">
        <v>1529</v>
      </c>
    </row>
    <row r="91" spans="1:16" ht="16.2" customHeight="1" x14ac:dyDescent="0.2">
      <c r="A91" s="1"/>
      <c r="B91" s="346" t="s">
        <v>211</v>
      </c>
      <c r="C91" s="339" t="s">
        <v>1644</v>
      </c>
      <c r="D91" s="340" t="s">
        <v>1645</v>
      </c>
      <c r="E91" s="341" t="s">
        <v>1510</v>
      </c>
      <c r="F91" s="666">
        <v>350</v>
      </c>
      <c r="G91" s="342">
        <f t="shared" si="1"/>
        <v>350</v>
      </c>
      <c r="H91" s="342">
        <v>350</v>
      </c>
      <c r="I91" s="342" t="s">
        <v>262</v>
      </c>
      <c r="J91" s="343">
        <v>2462.4</v>
      </c>
      <c r="K91" s="343">
        <v>0</v>
      </c>
      <c r="L91" s="344" t="s">
        <v>262</v>
      </c>
      <c r="M91" s="344">
        <v>41438</v>
      </c>
      <c r="N91" s="568" t="s">
        <v>262</v>
      </c>
      <c r="O91" s="535" t="s">
        <v>1529</v>
      </c>
      <c r="P91" s="536" t="s">
        <v>1529</v>
      </c>
    </row>
    <row r="92" spans="1:16" ht="16.2" customHeight="1" x14ac:dyDescent="0.2">
      <c r="A92" s="1"/>
      <c r="B92" s="346" t="s">
        <v>212</v>
      </c>
      <c r="C92" s="84" t="s">
        <v>1646</v>
      </c>
      <c r="D92" s="543" t="s">
        <v>1647</v>
      </c>
      <c r="E92" s="544" t="s">
        <v>1510</v>
      </c>
      <c r="F92" s="680">
        <v>200</v>
      </c>
      <c r="G92" s="545">
        <f t="shared" si="1"/>
        <v>200</v>
      </c>
      <c r="H92" s="545">
        <v>200</v>
      </c>
      <c r="I92" s="545" t="s">
        <v>1506</v>
      </c>
      <c r="J92" s="539">
        <v>892.55999999999904</v>
      </c>
      <c r="K92" s="539">
        <v>0</v>
      </c>
      <c r="L92" s="532" t="s">
        <v>262</v>
      </c>
      <c r="M92" s="532">
        <v>41438</v>
      </c>
      <c r="N92" s="563" t="s">
        <v>1506</v>
      </c>
      <c r="O92" s="533" t="s">
        <v>1529</v>
      </c>
      <c r="P92" s="534" t="s">
        <v>1529</v>
      </c>
    </row>
    <row r="93" spans="1:16" ht="16.2" customHeight="1" x14ac:dyDescent="0.2">
      <c r="A93" s="1"/>
      <c r="B93" s="346" t="s">
        <v>213</v>
      </c>
      <c r="C93" s="339" t="s">
        <v>1648</v>
      </c>
      <c r="D93" s="340" t="s">
        <v>1649</v>
      </c>
      <c r="E93" s="341" t="s">
        <v>1510</v>
      </c>
      <c r="F93" s="666">
        <v>160</v>
      </c>
      <c r="G93" s="342">
        <f t="shared" si="1"/>
        <v>160</v>
      </c>
      <c r="H93" s="342">
        <v>160</v>
      </c>
      <c r="I93" s="342" t="s">
        <v>262</v>
      </c>
      <c r="J93" s="343">
        <v>1793</v>
      </c>
      <c r="K93" s="343">
        <v>0</v>
      </c>
      <c r="L93" s="344" t="s">
        <v>262</v>
      </c>
      <c r="M93" s="344">
        <v>41438</v>
      </c>
      <c r="N93" s="568" t="s">
        <v>262</v>
      </c>
      <c r="O93" s="535" t="s">
        <v>1529</v>
      </c>
      <c r="P93" s="536" t="s">
        <v>1529</v>
      </c>
    </row>
    <row r="94" spans="1:16" ht="16.2" customHeight="1" x14ac:dyDescent="0.2">
      <c r="A94" s="1"/>
      <c r="B94" s="346" t="s">
        <v>214</v>
      </c>
      <c r="C94" s="84" t="s">
        <v>1650</v>
      </c>
      <c r="D94" s="543" t="s">
        <v>1651</v>
      </c>
      <c r="E94" s="544" t="s">
        <v>1595</v>
      </c>
      <c r="F94" s="680">
        <v>5310</v>
      </c>
      <c r="G94" s="545">
        <f t="shared" si="1"/>
        <v>5310</v>
      </c>
      <c r="H94" s="545">
        <v>5310</v>
      </c>
      <c r="I94" s="545" t="s">
        <v>262</v>
      </c>
      <c r="J94" s="539">
        <v>923.72</v>
      </c>
      <c r="K94" s="539">
        <v>5550.35</v>
      </c>
      <c r="L94" s="532">
        <v>41830</v>
      </c>
      <c r="M94" s="532">
        <v>42307</v>
      </c>
      <c r="N94" s="532" t="s">
        <v>262</v>
      </c>
      <c r="O94" s="533">
        <v>30</v>
      </c>
      <c r="P94" s="534" t="s">
        <v>1652</v>
      </c>
    </row>
    <row r="95" spans="1:16" ht="16.2" customHeight="1" x14ac:dyDescent="0.2">
      <c r="A95" s="1"/>
      <c r="B95" s="346" t="s">
        <v>215</v>
      </c>
      <c r="C95" s="339" t="s">
        <v>1653</v>
      </c>
      <c r="D95" s="340" t="s">
        <v>1654</v>
      </c>
      <c r="E95" s="341" t="s">
        <v>1595</v>
      </c>
      <c r="F95" s="666">
        <v>2080</v>
      </c>
      <c r="G95" s="342">
        <f t="shared" si="1"/>
        <v>2080</v>
      </c>
      <c r="H95" s="342">
        <v>2080</v>
      </c>
      <c r="I95" s="342" t="s">
        <v>1506</v>
      </c>
      <c r="J95" s="343">
        <v>236.59</v>
      </c>
      <c r="K95" s="343">
        <v>1477.0999999999899</v>
      </c>
      <c r="L95" s="344">
        <v>41943</v>
      </c>
      <c r="M95" s="344">
        <v>42307</v>
      </c>
      <c r="N95" s="568" t="s">
        <v>1506</v>
      </c>
      <c r="O95" s="535">
        <v>9</v>
      </c>
      <c r="P95" s="536" t="s">
        <v>1655</v>
      </c>
    </row>
    <row r="96" spans="1:16" ht="16.2" customHeight="1" x14ac:dyDescent="0.2">
      <c r="A96" s="1"/>
      <c r="B96" s="346" t="s">
        <v>1464</v>
      </c>
      <c r="C96" s="84" t="s">
        <v>1467</v>
      </c>
      <c r="D96" s="610" t="s">
        <v>2362</v>
      </c>
      <c r="E96" s="611" t="s">
        <v>1656</v>
      </c>
      <c r="F96" s="680">
        <v>6840</v>
      </c>
      <c r="G96" s="612">
        <f t="shared" si="1"/>
        <v>6840</v>
      </c>
      <c r="H96" s="612">
        <v>6840</v>
      </c>
      <c r="I96" s="612" t="s">
        <v>1504</v>
      </c>
      <c r="J96" s="539">
        <v>30949.8</v>
      </c>
      <c r="K96" s="539">
        <v>56351.42</v>
      </c>
      <c r="L96" s="532">
        <v>34191</v>
      </c>
      <c r="M96" s="532" t="s">
        <v>1657</v>
      </c>
      <c r="N96" s="532" t="s">
        <v>1504</v>
      </c>
      <c r="O96" s="533">
        <v>1582.2750000000001</v>
      </c>
      <c r="P96" s="534">
        <v>12.91</v>
      </c>
    </row>
    <row r="97" spans="1:16" ht="28.8" x14ac:dyDescent="0.2">
      <c r="A97" s="1"/>
      <c r="B97" s="346" t="s">
        <v>1465</v>
      </c>
      <c r="C97" s="84" t="s">
        <v>1468</v>
      </c>
      <c r="D97" s="610" t="s">
        <v>1658</v>
      </c>
      <c r="E97" s="554" t="s">
        <v>1659</v>
      </c>
      <c r="F97" s="681">
        <v>2720</v>
      </c>
      <c r="G97" s="612">
        <f t="shared" si="1"/>
        <v>2720</v>
      </c>
      <c r="H97" s="612">
        <v>2720</v>
      </c>
      <c r="I97" s="612" t="s">
        <v>1504</v>
      </c>
      <c r="J97" s="539">
        <v>8317.99</v>
      </c>
      <c r="K97" s="539">
        <v>28930.36</v>
      </c>
      <c r="L97" s="532">
        <v>38637</v>
      </c>
      <c r="M97" s="532">
        <v>39156</v>
      </c>
      <c r="N97" s="532" t="s">
        <v>1504</v>
      </c>
      <c r="O97" s="533">
        <v>270</v>
      </c>
      <c r="P97" s="534">
        <v>7.18</v>
      </c>
    </row>
    <row r="98" spans="1:16" ht="16.2" customHeight="1" x14ac:dyDescent="0.2">
      <c r="A98" s="1"/>
      <c r="B98" s="346" t="s">
        <v>1466</v>
      </c>
      <c r="C98" s="84" t="s">
        <v>1469</v>
      </c>
      <c r="D98" s="610" t="s">
        <v>1660</v>
      </c>
      <c r="E98" s="341" t="s">
        <v>1510</v>
      </c>
      <c r="F98" s="680">
        <v>649</v>
      </c>
      <c r="G98" s="612">
        <f t="shared" si="1"/>
        <v>649</v>
      </c>
      <c r="H98" s="612">
        <v>649</v>
      </c>
      <c r="I98" s="612" t="s">
        <v>1504</v>
      </c>
      <c r="J98" s="539">
        <v>29854.57</v>
      </c>
      <c r="K98" s="539">
        <v>45338.37</v>
      </c>
      <c r="L98" s="532">
        <v>34634</v>
      </c>
      <c r="M98" s="532">
        <v>38898</v>
      </c>
      <c r="N98" s="532" t="s">
        <v>1504</v>
      </c>
      <c r="O98" s="533">
        <v>966</v>
      </c>
      <c r="P98" s="534">
        <v>9.7100000000000009</v>
      </c>
    </row>
    <row r="99" spans="1:16" x14ac:dyDescent="0.2">
      <c r="A99" s="1"/>
      <c r="B99" s="346" t="s">
        <v>216</v>
      </c>
      <c r="C99" s="84" t="s">
        <v>255</v>
      </c>
      <c r="D99" s="543" t="s">
        <v>1661</v>
      </c>
      <c r="E99" s="544" t="s">
        <v>1595</v>
      </c>
      <c r="F99" s="680">
        <v>15500</v>
      </c>
      <c r="G99" s="545">
        <f t="shared" si="1"/>
        <v>15500</v>
      </c>
      <c r="H99" s="545">
        <v>15500</v>
      </c>
      <c r="I99" s="545" t="s">
        <v>1506</v>
      </c>
      <c r="J99" s="539">
        <v>17574.099999999999</v>
      </c>
      <c r="K99" s="539">
        <v>17769.4199999999</v>
      </c>
      <c r="L99" s="532">
        <v>37072</v>
      </c>
      <c r="M99" s="532">
        <v>41912</v>
      </c>
      <c r="N99" s="532" t="s">
        <v>1506</v>
      </c>
      <c r="O99" s="533">
        <v>434</v>
      </c>
      <c r="P99" s="534" t="s">
        <v>1662</v>
      </c>
    </row>
    <row r="100" spans="1:16" ht="28.8" x14ac:dyDescent="0.2">
      <c r="A100" s="1"/>
      <c r="B100" s="346" t="s">
        <v>217</v>
      </c>
      <c r="C100" s="339" t="s">
        <v>1663</v>
      </c>
      <c r="D100" s="340" t="s">
        <v>1664</v>
      </c>
      <c r="E100" s="341" t="s">
        <v>1510</v>
      </c>
      <c r="F100" s="666">
        <v>8930</v>
      </c>
      <c r="G100" s="342">
        <f t="shared" si="1"/>
        <v>8930</v>
      </c>
      <c r="H100" s="342">
        <v>8930</v>
      </c>
      <c r="I100" s="342" t="s">
        <v>262</v>
      </c>
      <c r="J100" s="343">
        <v>13026.08</v>
      </c>
      <c r="K100" s="343">
        <v>24399.119999999901</v>
      </c>
      <c r="L100" s="546" t="s">
        <v>1665</v>
      </c>
      <c r="M100" s="344">
        <v>41438</v>
      </c>
      <c r="N100" s="344" t="s">
        <v>262</v>
      </c>
      <c r="O100" s="535">
        <v>239</v>
      </c>
      <c r="P100" s="536" t="s">
        <v>1666</v>
      </c>
    </row>
    <row r="101" spans="1:16" ht="28.8" x14ac:dyDescent="0.2">
      <c r="A101" s="1"/>
      <c r="B101" s="346" t="s">
        <v>218</v>
      </c>
      <c r="C101" s="84" t="s">
        <v>1667</v>
      </c>
      <c r="D101" s="543" t="s">
        <v>925</v>
      </c>
      <c r="E101" s="544" t="s">
        <v>824</v>
      </c>
      <c r="F101" s="680">
        <v>6640</v>
      </c>
      <c r="G101" s="545">
        <f t="shared" si="1"/>
        <v>6640</v>
      </c>
      <c r="H101" s="545">
        <v>6640</v>
      </c>
      <c r="I101" s="545" t="s">
        <v>262</v>
      </c>
      <c r="J101" s="538">
        <v>28435.52</v>
      </c>
      <c r="K101" s="538">
        <v>19848.34</v>
      </c>
      <c r="L101" s="547" t="s">
        <v>1668</v>
      </c>
      <c r="M101" s="532">
        <v>41438</v>
      </c>
      <c r="N101" s="532" t="s">
        <v>262</v>
      </c>
      <c r="O101" s="533">
        <v>270</v>
      </c>
      <c r="P101" s="534" t="s">
        <v>1669</v>
      </c>
    </row>
    <row r="102" spans="1:16" ht="28.8" x14ac:dyDescent="0.2">
      <c r="A102" s="1"/>
      <c r="B102" s="346" t="s">
        <v>219</v>
      </c>
      <c r="C102" s="339" t="s">
        <v>1670</v>
      </c>
      <c r="D102" s="340" t="s">
        <v>1671</v>
      </c>
      <c r="E102" s="341" t="s">
        <v>1510</v>
      </c>
      <c r="F102" s="666">
        <v>4406.1409999999996</v>
      </c>
      <c r="G102" s="342">
        <f t="shared" si="1"/>
        <v>4406</v>
      </c>
      <c r="H102" s="342">
        <v>4406</v>
      </c>
      <c r="I102" s="342" t="s">
        <v>1506</v>
      </c>
      <c r="J102" s="343">
        <v>32128.5</v>
      </c>
      <c r="K102" s="343">
        <v>34198.01</v>
      </c>
      <c r="L102" s="546" t="s">
        <v>1672</v>
      </c>
      <c r="M102" s="344">
        <v>41438</v>
      </c>
      <c r="N102" s="344" t="s">
        <v>1506</v>
      </c>
      <c r="O102" s="535">
        <v>168</v>
      </c>
      <c r="P102" s="536" t="s">
        <v>1673</v>
      </c>
    </row>
    <row r="103" spans="1:16" ht="43.2" x14ac:dyDescent="0.2">
      <c r="A103" s="1"/>
      <c r="B103" s="346" t="s">
        <v>220</v>
      </c>
      <c r="C103" s="84" t="s">
        <v>1674</v>
      </c>
      <c r="D103" s="543" t="s">
        <v>1675</v>
      </c>
      <c r="E103" s="544" t="s">
        <v>1510</v>
      </c>
      <c r="F103" s="680">
        <v>3020</v>
      </c>
      <c r="G103" s="545">
        <f t="shared" si="1"/>
        <v>3020</v>
      </c>
      <c r="H103" s="545">
        <v>3020</v>
      </c>
      <c r="I103" s="545" t="s">
        <v>1506</v>
      </c>
      <c r="J103" s="539">
        <v>9338.17</v>
      </c>
      <c r="K103" s="539">
        <v>11714.36</v>
      </c>
      <c r="L103" s="542" t="s">
        <v>1676</v>
      </c>
      <c r="M103" s="532">
        <v>41438</v>
      </c>
      <c r="N103" s="532" t="s">
        <v>1506</v>
      </c>
      <c r="O103" s="533">
        <v>236</v>
      </c>
      <c r="P103" s="534" t="s">
        <v>1677</v>
      </c>
    </row>
    <row r="104" spans="1:16" ht="16.2" customHeight="1" x14ac:dyDescent="0.2">
      <c r="A104" s="1"/>
      <c r="B104" s="346" t="s">
        <v>221</v>
      </c>
      <c r="C104" s="339" t="s">
        <v>1678</v>
      </c>
      <c r="D104" s="340" t="s">
        <v>1679</v>
      </c>
      <c r="E104" s="341" t="s">
        <v>1595</v>
      </c>
      <c r="F104" s="666">
        <v>4700</v>
      </c>
      <c r="G104" s="342">
        <f t="shared" si="1"/>
        <v>4700</v>
      </c>
      <c r="H104" s="342">
        <v>4700</v>
      </c>
      <c r="I104" s="342" t="s">
        <v>262</v>
      </c>
      <c r="J104" s="343">
        <v>2098.1799999999898</v>
      </c>
      <c r="K104" s="343">
        <v>6622.14</v>
      </c>
      <c r="L104" s="344">
        <v>38768</v>
      </c>
      <c r="M104" s="344">
        <v>41439</v>
      </c>
      <c r="N104" s="568" t="s">
        <v>262</v>
      </c>
      <c r="O104" s="535">
        <v>66</v>
      </c>
      <c r="P104" s="536" t="s">
        <v>1680</v>
      </c>
    </row>
    <row r="105" spans="1:16" ht="16.2" customHeight="1" x14ac:dyDescent="0.2">
      <c r="A105" s="1"/>
      <c r="B105" s="349" t="s">
        <v>222</v>
      </c>
      <c r="C105" s="339" t="s">
        <v>1681</v>
      </c>
      <c r="D105" s="340" t="s">
        <v>1682</v>
      </c>
      <c r="E105" s="341" t="s">
        <v>1508</v>
      </c>
      <c r="F105" s="666">
        <v>1640</v>
      </c>
      <c r="G105" s="342">
        <f t="shared" si="1"/>
        <v>1640</v>
      </c>
      <c r="H105" s="342">
        <v>1640</v>
      </c>
      <c r="I105" s="342" t="s">
        <v>262</v>
      </c>
      <c r="J105" s="343">
        <v>787.31</v>
      </c>
      <c r="K105" s="343">
        <v>5692.0299999999897</v>
      </c>
      <c r="L105" s="344">
        <v>39609</v>
      </c>
      <c r="M105" s="344">
        <v>41439</v>
      </c>
      <c r="N105" s="344" t="s">
        <v>262</v>
      </c>
      <c r="O105" s="535">
        <v>81</v>
      </c>
      <c r="P105" s="536" t="s">
        <v>1683</v>
      </c>
    </row>
    <row r="106" spans="1:16" ht="30.75" customHeight="1" thickBot="1" x14ac:dyDescent="0.25">
      <c r="A106" s="1"/>
      <c r="B106" s="349" t="s">
        <v>1684</v>
      </c>
      <c r="C106" s="682" t="s">
        <v>1471</v>
      </c>
      <c r="D106" s="683" t="s">
        <v>1685</v>
      </c>
      <c r="E106" s="684" t="s">
        <v>825</v>
      </c>
      <c r="F106" s="685">
        <v>1060</v>
      </c>
      <c r="G106" s="686">
        <f t="shared" si="1"/>
        <v>1060</v>
      </c>
      <c r="H106" s="549">
        <v>1060</v>
      </c>
      <c r="I106" s="549" t="s">
        <v>262</v>
      </c>
      <c r="J106" s="550">
        <v>895.66</v>
      </c>
      <c r="K106" s="550">
        <v>1756.32</v>
      </c>
      <c r="L106" s="687" t="s">
        <v>1686</v>
      </c>
      <c r="M106" s="551">
        <v>41394</v>
      </c>
      <c r="N106" s="551" t="s">
        <v>262</v>
      </c>
      <c r="O106" s="552">
        <v>71</v>
      </c>
      <c r="P106" s="553">
        <v>4.01</v>
      </c>
    </row>
    <row r="107" spans="1:16" ht="30.6" customHeight="1" thickTop="1" x14ac:dyDescent="0.2">
      <c r="A107" s="1"/>
      <c r="B107" s="351" t="s">
        <v>263</v>
      </c>
      <c r="C107" s="688" t="s">
        <v>1687</v>
      </c>
      <c r="D107" s="689" t="s">
        <v>926</v>
      </c>
      <c r="E107" s="690" t="s">
        <v>1688</v>
      </c>
      <c r="F107" s="691">
        <v>17400</v>
      </c>
      <c r="G107" s="692">
        <f t="shared" si="1"/>
        <v>17400</v>
      </c>
      <c r="H107" s="545">
        <v>17400</v>
      </c>
      <c r="I107" s="545" t="s">
        <v>262</v>
      </c>
      <c r="J107" s="539">
        <v>35873</v>
      </c>
      <c r="K107" s="539">
        <v>71570.639999999898</v>
      </c>
      <c r="L107" s="532">
        <v>39577</v>
      </c>
      <c r="M107" s="532">
        <v>41439</v>
      </c>
      <c r="N107" s="532" t="s">
        <v>262</v>
      </c>
      <c r="O107" s="533">
        <v>292</v>
      </c>
      <c r="P107" s="534" t="s">
        <v>1689</v>
      </c>
    </row>
    <row r="108" spans="1:16" ht="30.6" customHeight="1" x14ac:dyDescent="0.2">
      <c r="A108" s="1"/>
      <c r="B108" s="352" t="s">
        <v>264</v>
      </c>
      <c r="C108" s="84" t="s">
        <v>1690</v>
      </c>
      <c r="D108" s="340" t="s">
        <v>1691</v>
      </c>
      <c r="E108" s="554" t="s">
        <v>1692</v>
      </c>
      <c r="F108" s="693">
        <v>15710</v>
      </c>
      <c r="G108" s="342">
        <f t="shared" si="1"/>
        <v>15710</v>
      </c>
      <c r="H108" s="342">
        <v>15710</v>
      </c>
      <c r="I108" s="342" t="s">
        <v>262</v>
      </c>
      <c r="J108" s="343">
        <v>27305.119999999901</v>
      </c>
      <c r="K108" s="343">
        <v>53561.440000000002</v>
      </c>
      <c r="L108" s="344">
        <v>39457</v>
      </c>
      <c r="M108" s="344">
        <v>41439</v>
      </c>
      <c r="N108" s="344" t="s">
        <v>262</v>
      </c>
      <c r="O108" s="535">
        <v>176</v>
      </c>
      <c r="P108" s="536" t="s">
        <v>1693</v>
      </c>
    </row>
    <row r="109" spans="1:16" ht="30.6" customHeight="1" x14ac:dyDescent="0.2">
      <c r="A109" s="1"/>
      <c r="B109" s="352" t="s">
        <v>265</v>
      </c>
      <c r="C109" s="84" t="s">
        <v>1694</v>
      </c>
      <c r="D109" s="555" t="s">
        <v>927</v>
      </c>
      <c r="E109" s="556" t="s">
        <v>1688</v>
      </c>
      <c r="F109" s="693">
        <v>13700</v>
      </c>
      <c r="G109" s="557">
        <f t="shared" si="1"/>
        <v>13700</v>
      </c>
      <c r="H109" s="557">
        <v>13700</v>
      </c>
      <c r="I109" s="557" t="s">
        <v>262</v>
      </c>
      <c r="J109" s="343">
        <v>36436.349999999897</v>
      </c>
      <c r="K109" s="343">
        <v>72352.88</v>
      </c>
      <c r="L109" s="344">
        <v>39962</v>
      </c>
      <c r="M109" s="344">
        <v>41486</v>
      </c>
      <c r="N109" s="344" t="s">
        <v>262</v>
      </c>
      <c r="O109" s="535">
        <v>310</v>
      </c>
      <c r="P109" s="536" t="s">
        <v>1695</v>
      </c>
    </row>
    <row r="110" spans="1:16" ht="33" customHeight="1" x14ac:dyDescent="0.2">
      <c r="A110" s="1"/>
      <c r="B110" s="352" t="s">
        <v>266</v>
      </c>
      <c r="C110" s="84" t="s">
        <v>1696</v>
      </c>
      <c r="D110" s="340" t="s">
        <v>1697</v>
      </c>
      <c r="E110" s="554" t="s">
        <v>1692</v>
      </c>
      <c r="F110" s="693">
        <v>11410</v>
      </c>
      <c r="G110" s="342">
        <f t="shared" si="1"/>
        <v>11410</v>
      </c>
      <c r="H110" s="342">
        <v>11410</v>
      </c>
      <c r="I110" s="342" t="s">
        <v>262</v>
      </c>
      <c r="J110" s="343">
        <v>24808.98</v>
      </c>
      <c r="K110" s="343">
        <v>49504.379999999903</v>
      </c>
      <c r="L110" s="344">
        <v>39153</v>
      </c>
      <c r="M110" s="344">
        <v>41439</v>
      </c>
      <c r="N110" s="344" t="s">
        <v>262</v>
      </c>
      <c r="O110" s="535">
        <v>101</v>
      </c>
      <c r="P110" s="536" t="s">
        <v>1698</v>
      </c>
    </row>
    <row r="111" spans="1:16" ht="34.5" customHeight="1" x14ac:dyDescent="0.2">
      <c r="A111" s="1"/>
      <c r="B111" s="352" t="s">
        <v>267</v>
      </c>
      <c r="C111" s="339" t="s">
        <v>1699</v>
      </c>
      <c r="D111" s="555" t="s">
        <v>928</v>
      </c>
      <c r="E111" s="556" t="s">
        <v>1688</v>
      </c>
      <c r="F111" s="693">
        <v>10600</v>
      </c>
      <c r="G111" s="557">
        <f t="shared" si="1"/>
        <v>10600</v>
      </c>
      <c r="H111" s="557">
        <v>10600</v>
      </c>
      <c r="I111" s="557" t="s">
        <v>262</v>
      </c>
      <c r="J111" s="343">
        <v>46401.69</v>
      </c>
      <c r="K111" s="343">
        <v>51474.82</v>
      </c>
      <c r="L111" s="344">
        <v>39386</v>
      </c>
      <c r="M111" s="344">
        <v>41474</v>
      </c>
      <c r="N111" s="344" t="s">
        <v>262</v>
      </c>
      <c r="O111" s="535">
        <v>162</v>
      </c>
      <c r="P111" s="536" t="s">
        <v>1700</v>
      </c>
    </row>
    <row r="112" spans="1:16" ht="30.6" customHeight="1" x14ac:dyDescent="0.2">
      <c r="A112" s="1"/>
      <c r="B112" s="352" t="s">
        <v>268</v>
      </c>
      <c r="C112" s="84" t="s">
        <v>968</v>
      </c>
      <c r="D112" s="340" t="s">
        <v>1701</v>
      </c>
      <c r="E112" s="554" t="s">
        <v>1692</v>
      </c>
      <c r="F112" s="693">
        <v>8700</v>
      </c>
      <c r="G112" s="342">
        <f t="shared" si="1"/>
        <v>8700</v>
      </c>
      <c r="H112" s="342">
        <v>8700</v>
      </c>
      <c r="I112" s="342" t="s">
        <v>262</v>
      </c>
      <c r="J112" s="343">
        <v>26978.95</v>
      </c>
      <c r="K112" s="343">
        <v>49927.889999999898</v>
      </c>
      <c r="L112" s="344">
        <v>36753</v>
      </c>
      <c r="M112" s="344">
        <v>41439</v>
      </c>
      <c r="N112" s="344" t="s">
        <v>262</v>
      </c>
      <c r="O112" s="535">
        <v>427</v>
      </c>
      <c r="P112" s="536" t="s">
        <v>1702</v>
      </c>
    </row>
    <row r="113" spans="1:16" ht="30.6" customHeight="1" x14ac:dyDescent="0.2">
      <c r="A113" s="1"/>
      <c r="B113" s="352" t="s">
        <v>269</v>
      </c>
      <c r="C113" s="84" t="s">
        <v>1703</v>
      </c>
      <c r="D113" s="555" t="s">
        <v>929</v>
      </c>
      <c r="E113" s="556" t="s">
        <v>1688</v>
      </c>
      <c r="F113" s="693">
        <v>8250</v>
      </c>
      <c r="G113" s="557">
        <f t="shared" si="1"/>
        <v>8250</v>
      </c>
      <c r="H113" s="557">
        <v>8250</v>
      </c>
      <c r="I113" s="557" t="s">
        <v>262</v>
      </c>
      <c r="J113" s="343">
        <v>18172.049999999901</v>
      </c>
      <c r="K113" s="343">
        <v>35948.630000000005</v>
      </c>
      <c r="L113" s="344">
        <v>39756</v>
      </c>
      <c r="M113" s="344">
        <v>41439</v>
      </c>
      <c r="N113" s="344" t="s">
        <v>262</v>
      </c>
      <c r="O113" s="535">
        <v>83</v>
      </c>
      <c r="P113" s="536">
        <v>5.79</v>
      </c>
    </row>
    <row r="114" spans="1:16" ht="30.6" customHeight="1" x14ac:dyDescent="0.2">
      <c r="A114" s="1"/>
      <c r="B114" s="352" t="s">
        <v>270</v>
      </c>
      <c r="C114" s="84" t="s">
        <v>1704</v>
      </c>
      <c r="D114" s="340" t="s">
        <v>1705</v>
      </c>
      <c r="E114" s="554" t="s">
        <v>1692</v>
      </c>
      <c r="F114" s="693">
        <v>7340</v>
      </c>
      <c r="G114" s="342">
        <f t="shared" si="1"/>
        <v>7340</v>
      </c>
      <c r="H114" s="342">
        <v>7340</v>
      </c>
      <c r="I114" s="342" t="s">
        <v>262</v>
      </c>
      <c r="J114" s="343">
        <v>14857.27</v>
      </c>
      <c r="K114" s="343">
        <v>29553.64</v>
      </c>
      <c r="L114" s="344">
        <v>39994</v>
      </c>
      <c r="M114" s="344">
        <v>41439</v>
      </c>
      <c r="N114" s="344" t="s">
        <v>262</v>
      </c>
      <c r="O114" s="535">
        <v>78</v>
      </c>
      <c r="P114" s="536">
        <v>5.9</v>
      </c>
    </row>
    <row r="115" spans="1:16" ht="30.6" customHeight="1" x14ac:dyDescent="0.2">
      <c r="A115" s="1"/>
      <c r="B115" s="352" t="s">
        <v>271</v>
      </c>
      <c r="C115" s="339" t="s">
        <v>1706</v>
      </c>
      <c r="D115" s="555" t="s">
        <v>930</v>
      </c>
      <c r="E115" s="556" t="s">
        <v>1688</v>
      </c>
      <c r="F115" s="693">
        <v>4660</v>
      </c>
      <c r="G115" s="557">
        <f t="shared" si="1"/>
        <v>4660</v>
      </c>
      <c r="H115" s="557">
        <v>4660</v>
      </c>
      <c r="I115" s="557" t="s">
        <v>262</v>
      </c>
      <c r="J115" s="343">
        <v>10335</v>
      </c>
      <c r="K115" s="343">
        <v>30421.7</v>
      </c>
      <c r="L115" s="344">
        <v>33502</v>
      </c>
      <c r="M115" s="344">
        <v>41439</v>
      </c>
      <c r="N115" s="344" t="s">
        <v>262</v>
      </c>
      <c r="O115" s="535">
        <v>425</v>
      </c>
      <c r="P115" s="536">
        <v>3.4</v>
      </c>
    </row>
    <row r="116" spans="1:16" ht="30.6" customHeight="1" x14ac:dyDescent="0.2">
      <c r="A116" s="1"/>
      <c r="B116" s="352" t="s">
        <v>272</v>
      </c>
      <c r="C116" s="84" t="s">
        <v>1707</v>
      </c>
      <c r="D116" s="340" t="s">
        <v>1708</v>
      </c>
      <c r="E116" s="554" t="s">
        <v>1692</v>
      </c>
      <c r="F116" s="693">
        <v>4590</v>
      </c>
      <c r="G116" s="342">
        <f t="shared" si="1"/>
        <v>4590</v>
      </c>
      <c r="H116" s="342">
        <v>4590</v>
      </c>
      <c r="I116" s="342" t="s">
        <v>262</v>
      </c>
      <c r="J116" s="343">
        <v>17561.5099999999</v>
      </c>
      <c r="K116" s="343">
        <v>24929.27</v>
      </c>
      <c r="L116" s="344">
        <v>38491</v>
      </c>
      <c r="M116" s="344">
        <v>41439</v>
      </c>
      <c r="N116" s="344" t="s">
        <v>262</v>
      </c>
      <c r="O116" s="535">
        <v>10</v>
      </c>
      <c r="P116" s="536">
        <v>6.15</v>
      </c>
    </row>
    <row r="117" spans="1:16" ht="30.6" customHeight="1" x14ac:dyDescent="0.2">
      <c r="A117" s="1"/>
      <c r="B117" s="352" t="s">
        <v>273</v>
      </c>
      <c r="C117" s="84" t="s">
        <v>1709</v>
      </c>
      <c r="D117" s="555" t="s">
        <v>931</v>
      </c>
      <c r="E117" s="556" t="s">
        <v>1688</v>
      </c>
      <c r="F117" s="693">
        <v>3810</v>
      </c>
      <c r="G117" s="557">
        <f t="shared" si="1"/>
        <v>3810</v>
      </c>
      <c r="H117" s="557">
        <v>3810</v>
      </c>
      <c r="I117" s="557" t="s">
        <v>262</v>
      </c>
      <c r="J117" s="343">
        <v>27608.9399999999</v>
      </c>
      <c r="K117" s="343">
        <v>24888.6699999999</v>
      </c>
      <c r="L117" s="344">
        <v>38762</v>
      </c>
      <c r="M117" s="344">
        <v>41439</v>
      </c>
      <c r="N117" s="344" t="s">
        <v>262</v>
      </c>
      <c r="O117" s="535">
        <v>84</v>
      </c>
      <c r="P117" s="536">
        <v>2.72</v>
      </c>
    </row>
    <row r="118" spans="1:16" ht="30.6" customHeight="1" x14ac:dyDescent="0.2">
      <c r="A118" s="1"/>
      <c r="B118" s="352" t="s">
        <v>274</v>
      </c>
      <c r="C118" s="84" t="s">
        <v>1710</v>
      </c>
      <c r="D118" s="340" t="s">
        <v>1711</v>
      </c>
      <c r="E118" s="554" t="s">
        <v>1692</v>
      </c>
      <c r="F118" s="693">
        <v>3750</v>
      </c>
      <c r="G118" s="342">
        <f t="shared" si="1"/>
        <v>3750</v>
      </c>
      <c r="H118" s="342">
        <v>3750</v>
      </c>
      <c r="I118" s="342" t="s">
        <v>262</v>
      </c>
      <c r="J118" s="343">
        <v>9732.8700000000008</v>
      </c>
      <c r="K118" s="343">
        <v>13186.309999999899</v>
      </c>
      <c r="L118" s="344">
        <v>35185</v>
      </c>
      <c r="M118" s="344">
        <v>41439</v>
      </c>
      <c r="N118" s="344" t="s">
        <v>262</v>
      </c>
      <c r="O118" s="535">
        <v>155</v>
      </c>
      <c r="P118" s="536">
        <v>2.92</v>
      </c>
    </row>
    <row r="119" spans="1:16" ht="30.6" customHeight="1" x14ac:dyDescent="0.2">
      <c r="A119" s="1"/>
      <c r="B119" s="352" t="s">
        <v>275</v>
      </c>
      <c r="C119" s="339" t="s">
        <v>1712</v>
      </c>
      <c r="D119" s="555" t="s">
        <v>932</v>
      </c>
      <c r="E119" s="556" t="s">
        <v>1688</v>
      </c>
      <c r="F119" s="693">
        <v>2830</v>
      </c>
      <c r="G119" s="557">
        <f t="shared" si="1"/>
        <v>2830</v>
      </c>
      <c r="H119" s="557">
        <v>2830</v>
      </c>
      <c r="I119" s="557" t="s">
        <v>262</v>
      </c>
      <c r="J119" s="343">
        <v>12376.309999999899</v>
      </c>
      <c r="K119" s="343">
        <v>11580.059999999899</v>
      </c>
      <c r="L119" s="344">
        <v>33511</v>
      </c>
      <c r="M119" s="344">
        <v>41439</v>
      </c>
      <c r="N119" s="344" t="s">
        <v>262</v>
      </c>
      <c r="O119" s="535">
        <v>193</v>
      </c>
      <c r="P119" s="536">
        <v>2.92</v>
      </c>
    </row>
    <row r="120" spans="1:16" ht="30.6" customHeight="1" x14ac:dyDescent="0.2">
      <c r="A120" s="1"/>
      <c r="B120" s="352" t="s">
        <v>276</v>
      </c>
      <c r="C120" s="84" t="s">
        <v>1713</v>
      </c>
      <c r="D120" s="340" t="s">
        <v>1714</v>
      </c>
      <c r="E120" s="554" t="s">
        <v>1692</v>
      </c>
      <c r="F120" s="693">
        <v>2690</v>
      </c>
      <c r="G120" s="342">
        <f t="shared" si="1"/>
        <v>2690</v>
      </c>
      <c r="H120" s="342">
        <v>2690</v>
      </c>
      <c r="I120" s="342" t="s">
        <v>262</v>
      </c>
      <c r="J120" s="343">
        <v>16081.79</v>
      </c>
      <c r="K120" s="343">
        <v>9788.6200000000008</v>
      </c>
      <c r="L120" s="344">
        <v>37924</v>
      </c>
      <c r="M120" s="344">
        <v>41439</v>
      </c>
      <c r="N120" s="344" t="s">
        <v>262</v>
      </c>
      <c r="O120" s="535">
        <v>87</v>
      </c>
      <c r="P120" s="536">
        <v>5.36</v>
      </c>
    </row>
    <row r="121" spans="1:16" ht="30.6" customHeight="1" x14ac:dyDescent="0.2">
      <c r="A121" s="1"/>
      <c r="B121" s="352" t="s">
        <v>277</v>
      </c>
      <c r="C121" s="84" t="s">
        <v>1715</v>
      </c>
      <c r="D121" s="555" t="s">
        <v>933</v>
      </c>
      <c r="E121" s="556" t="s">
        <v>1688</v>
      </c>
      <c r="F121" s="693">
        <v>10790</v>
      </c>
      <c r="G121" s="557">
        <f t="shared" si="1"/>
        <v>10790</v>
      </c>
      <c r="H121" s="557">
        <v>10790</v>
      </c>
      <c r="I121" s="557" t="s">
        <v>262</v>
      </c>
      <c r="J121" s="343">
        <v>22770.720000000001</v>
      </c>
      <c r="K121" s="343">
        <v>41867.82</v>
      </c>
      <c r="L121" s="344">
        <v>37915</v>
      </c>
      <c r="M121" s="344">
        <v>42186</v>
      </c>
      <c r="N121" s="344" t="s">
        <v>262</v>
      </c>
      <c r="O121" s="535">
        <v>348</v>
      </c>
      <c r="P121" s="536">
        <v>3.91</v>
      </c>
    </row>
    <row r="122" spans="1:16" ht="30.6" customHeight="1" x14ac:dyDescent="0.2">
      <c r="A122" s="1"/>
      <c r="B122" s="352" t="s">
        <v>1472</v>
      </c>
      <c r="C122" s="84" t="s">
        <v>1473</v>
      </c>
      <c r="D122" s="555" t="s">
        <v>1716</v>
      </c>
      <c r="E122" s="556" t="s">
        <v>1688</v>
      </c>
      <c r="F122" s="693">
        <v>10800</v>
      </c>
      <c r="G122" s="557">
        <f>ROUNDDOWN(F122,0)</f>
        <v>10800</v>
      </c>
      <c r="H122" s="557">
        <v>10800</v>
      </c>
      <c r="I122" s="342" t="s">
        <v>262</v>
      </c>
      <c r="J122" s="343">
        <v>49164.98</v>
      </c>
      <c r="K122" s="343">
        <v>51485.62</v>
      </c>
      <c r="L122" s="344">
        <v>42473</v>
      </c>
      <c r="M122" s="344">
        <v>42614</v>
      </c>
      <c r="N122" s="344" t="s">
        <v>262</v>
      </c>
      <c r="O122" s="535">
        <v>84</v>
      </c>
      <c r="P122" s="536">
        <v>4.57</v>
      </c>
    </row>
    <row r="123" spans="1:16" ht="30.6" customHeight="1" x14ac:dyDescent="0.2">
      <c r="A123" s="1"/>
      <c r="B123" s="352" t="s">
        <v>278</v>
      </c>
      <c r="C123" s="84" t="s">
        <v>1717</v>
      </c>
      <c r="D123" s="340" t="s">
        <v>1718</v>
      </c>
      <c r="E123" s="554" t="s">
        <v>1692</v>
      </c>
      <c r="F123" s="693">
        <v>3430</v>
      </c>
      <c r="G123" s="342">
        <f t="shared" si="1"/>
        <v>3430</v>
      </c>
      <c r="H123" s="342">
        <v>3430</v>
      </c>
      <c r="I123" s="342" t="s">
        <v>262</v>
      </c>
      <c r="J123" s="343">
        <v>39604.26</v>
      </c>
      <c r="K123" s="343">
        <v>42324.75</v>
      </c>
      <c r="L123" s="344">
        <v>37707</v>
      </c>
      <c r="M123" s="344">
        <v>41439</v>
      </c>
      <c r="N123" s="344" t="s">
        <v>262</v>
      </c>
      <c r="O123" s="535">
        <v>113</v>
      </c>
      <c r="P123" s="536">
        <v>1.4</v>
      </c>
    </row>
    <row r="124" spans="1:16" ht="30.6" customHeight="1" x14ac:dyDescent="0.2">
      <c r="A124" s="1"/>
      <c r="B124" s="352" t="s">
        <v>279</v>
      </c>
      <c r="C124" s="339" t="s">
        <v>1719</v>
      </c>
      <c r="D124" s="555" t="s">
        <v>934</v>
      </c>
      <c r="E124" s="556" t="s">
        <v>1688</v>
      </c>
      <c r="F124" s="693">
        <v>2170</v>
      </c>
      <c r="G124" s="557">
        <f t="shared" si="1"/>
        <v>2170</v>
      </c>
      <c r="H124" s="557">
        <v>2170</v>
      </c>
      <c r="I124" s="557" t="s">
        <v>262</v>
      </c>
      <c r="J124" s="343">
        <v>22428.97</v>
      </c>
      <c r="K124" s="343">
        <v>23584.720000000001</v>
      </c>
      <c r="L124" s="344">
        <v>39690</v>
      </c>
      <c r="M124" s="344">
        <v>41439</v>
      </c>
      <c r="N124" s="344" t="s">
        <v>262</v>
      </c>
      <c r="O124" s="535">
        <v>56</v>
      </c>
      <c r="P124" s="536">
        <v>1.35</v>
      </c>
    </row>
    <row r="125" spans="1:16" ht="30.6" customHeight="1" x14ac:dyDescent="0.2">
      <c r="A125" s="1"/>
      <c r="B125" s="352" t="s">
        <v>280</v>
      </c>
      <c r="C125" s="84" t="s">
        <v>1720</v>
      </c>
      <c r="D125" s="340" t="s">
        <v>1721</v>
      </c>
      <c r="E125" s="554" t="s">
        <v>1692</v>
      </c>
      <c r="F125" s="693">
        <v>650</v>
      </c>
      <c r="G125" s="342">
        <f t="shared" si="1"/>
        <v>650</v>
      </c>
      <c r="H125" s="342">
        <v>650</v>
      </c>
      <c r="I125" s="342" t="s">
        <v>262</v>
      </c>
      <c r="J125" s="343">
        <v>4950.01</v>
      </c>
      <c r="K125" s="343">
        <v>9048.3899999999903</v>
      </c>
      <c r="L125" s="344">
        <v>38108</v>
      </c>
      <c r="M125" s="344">
        <v>41439</v>
      </c>
      <c r="N125" s="344" t="s">
        <v>262</v>
      </c>
      <c r="O125" s="535">
        <v>22</v>
      </c>
      <c r="P125" s="536">
        <v>1.03</v>
      </c>
    </row>
    <row r="126" spans="1:16" ht="30.6" customHeight="1" x14ac:dyDescent="0.2">
      <c r="A126" s="1"/>
      <c r="B126" s="352" t="s">
        <v>281</v>
      </c>
      <c r="C126" s="84" t="s">
        <v>1722</v>
      </c>
      <c r="D126" s="555" t="s">
        <v>935</v>
      </c>
      <c r="E126" s="556" t="s">
        <v>1688</v>
      </c>
      <c r="F126" s="693">
        <v>330</v>
      </c>
      <c r="G126" s="557">
        <f t="shared" si="1"/>
        <v>330</v>
      </c>
      <c r="H126" s="557">
        <v>330</v>
      </c>
      <c r="I126" s="557" t="s">
        <v>262</v>
      </c>
      <c r="J126" s="343">
        <v>6236.13</v>
      </c>
      <c r="K126" s="343">
        <v>4584.54</v>
      </c>
      <c r="L126" s="344">
        <v>36161</v>
      </c>
      <c r="M126" s="344">
        <v>41439</v>
      </c>
      <c r="N126" s="344" t="s">
        <v>262</v>
      </c>
      <c r="O126" s="535">
        <v>53</v>
      </c>
      <c r="P126" s="536">
        <v>3.76</v>
      </c>
    </row>
    <row r="127" spans="1:16" ht="30.6" customHeight="1" thickBot="1" x14ac:dyDescent="0.25">
      <c r="A127" s="1"/>
      <c r="B127" s="355" t="s">
        <v>1723</v>
      </c>
      <c r="C127" s="548" t="s">
        <v>969</v>
      </c>
      <c r="D127" s="558" t="s">
        <v>1033</v>
      </c>
      <c r="E127" s="559" t="s">
        <v>1692</v>
      </c>
      <c r="F127" s="694">
        <v>3460</v>
      </c>
      <c r="G127" s="560">
        <f t="shared" si="1"/>
        <v>3460</v>
      </c>
      <c r="H127" s="560">
        <v>3460</v>
      </c>
      <c r="I127" s="560" t="s">
        <v>262</v>
      </c>
      <c r="J127" s="550">
        <v>14315.7</v>
      </c>
      <c r="K127" s="550">
        <v>19628.03</v>
      </c>
      <c r="L127" s="551">
        <v>37726</v>
      </c>
      <c r="M127" s="551">
        <v>42487</v>
      </c>
      <c r="N127" s="551" t="s">
        <v>262</v>
      </c>
      <c r="O127" s="552">
        <v>241</v>
      </c>
      <c r="P127" s="561" t="s">
        <v>1724</v>
      </c>
    </row>
    <row r="128" spans="1:16" ht="16.2" customHeight="1" thickTop="1" x14ac:dyDescent="0.2">
      <c r="A128" s="1"/>
      <c r="B128" s="356" t="s">
        <v>301</v>
      </c>
      <c r="C128" s="84" t="s">
        <v>1725</v>
      </c>
      <c r="D128" s="562" t="s">
        <v>936</v>
      </c>
      <c r="E128" s="82" t="s">
        <v>824</v>
      </c>
      <c r="F128" s="695">
        <v>3400</v>
      </c>
      <c r="G128" s="97">
        <f t="shared" si="1"/>
        <v>3400</v>
      </c>
      <c r="H128" s="97">
        <v>3400</v>
      </c>
      <c r="I128" s="97" t="s">
        <v>262</v>
      </c>
      <c r="J128" s="168">
        <v>623.70000000000005</v>
      </c>
      <c r="K128" s="168">
        <v>3620.46</v>
      </c>
      <c r="L128" s="563">
        <v>39657</v>
      </c>
      <c r="M128" s="563">
        <v>39696</v>
      </c>
      <c r="N128" s="564" t="s">
        <v>262</v>
      </c>
      <c r="O128" s="564">
        <v>130</v>
      </c>
      <c r="P128" s="534">
        <v>9.06</v>
      </c>
    </row>
    <row r="129" spans="1:16" ht="16.2" customHeight="1" x14ac:dyDescent="0.2">
      <c r="A129" s="1"/>
      <c r="B129" s="356" t="s">
        <v>302</v>
      </c>
      <c r="C129" s="84" t="s">
        <v>1726</v>
      </c>
      <c r="D129" s="562" t="s">
        <v>1727</v>
      </c>
      <c r="E129" s="82" t="s">
        <v>824</v>
      </c>
      <c r="F129" s="695">
        <v>989</v>
      </c>
      <c r="G129" s="97">
        <f t="shared" si="1"/>
        <v>989</v>
      </c>
      <c r="H129" s="97">
        <v>989</v>
      </c>
      <c r="I129" s="97" t="s">
        <v>262</v>
      </c>
      <c r="J129" s="168">
        <v>447.29</v>
      </c>
      <c r="K129" s="168">
        <v>1229.03</v>
      </c>
      <c r="L129" s="563">
        <v>38663</v>
      </c>
      <c r="M129" s="563">
        <v>39135</v>
      </c>
      <c r="N129" s="564" t="s">
        <v>262</v>
      </c>
      <c r="O129" s="564">
        <v>25</v>
      </c>
      <c r="P129" s="534">
        <v>4.68</v>
      </c>
    </row>
    <row r="130" spans="1:16" ht="16.2" customHeight="1" x14ac:dyDescent="0.2">
      <c r="A130" s="1"/>
      <c r="B130" s="356" t="s">
        <v>303</v>
      </c>
      <c r="C130" s="339" t="s">
        <v>1728</v>
      </c>
      <c r="D130" s="565" t="s">
        <v>1729</v>
      </c>
      <c r="E130" s="566" t="s">
        <v>824</v>
      </c>
      <c r="F130" s="670">
        <v>713</v>
      </c>
      <c r="G130" s="419">
        <f t="shared" si="1"/>
        <v>713</v>
      </c>
      <c r="H130" s="419">
        <v>713</v>
      </c>
      <c r="I130" s="419" t="s">
        <v>262</v>
      </c>
      <c r="J130" s="567">
        <v>667.77999999999895</v>
      </c>
      <c r="K130" s="567">
        <v>995.95</v>
      </c>
      <c r="L130" s="568">
        <v>39119</v>
      </c>
      <c r="M130" s="568">
        <v>39203</v>
      </c>
      <c r="N130" s="569" t="s">
        <v>262</v>
      </c>
      <c r="O130" s="569">
        <v>20</v>
      </c>
      <c r="P130" s="536">
        <v>6.9</v>
      </c>
    </row>
    <row r="131" spans="1:16" ht="16.2" customHeight="1" x14ac:dyDescent="0.2">
      <c r="A131" s="1"/>
      <c r="B131" s="356" t="s">
        <v>304</v>
      </c>
      <c r="C131" s="84" t="s">
        <v>1730</v>
      </c>
      <c r="D131" s="562" t="s">
        <v>1731</v>
      </c>
      <c r="E131" s="82" t="s">
        <v>824</v>
      </c>
      <c r="F131" s="695">
        <v>750</v>
      </c>
      <c r="G131" s="97">
        <f t="shared" si="1"/>
        <v>750</v>
      </c>
      <c r="H131" s="97">
        <v>750</v>
      </c>
      <c r="I131" s="97" t="s">
        <v>262</v>
      </c>
      <c r="J131" s="168">
        <v>306.54000000000002</v>
      </c>
      <c r="K131" s="168">
        <v>729.99</v>
      </c>
      <c r="L131" s="563">
        <v>39478</v>
      </c>
      <c r="M131" s="563">
        <v>39549</v>
      </c>
      <c r="N131" s="564" t="s">
        <v>262</v>
      </c>
      <c r="O131" s="564">
        <v>54</v>
      </c>
      <c r="P131" s="534">
        <v>6.2</v>
      </c>
    </row>
    <row r="132" spans="1:16" ht="16.2" customHeight="1" x14ac:dyDescent="0.2">
      <c r="A132" s="1"/>
      <c r="B132" s="356" t="s">
        <v>305</v>
      </c>
      <c r="C132" s="339" t="s">
        <v>1732</v>
      </c>
      <c r="D132" s="565" t="s">
        <v>1733</v>
      </c>
      <c r="E132" s="566" t="s">
        <v>824</v>
      </c>
      <c r="F132" s="670">
        <v>746</v>
      </c>
      <c r="G132" s="419">
        <f t="shared" si="1"/>
        <v>746</v>
      </c>
      <c r="H132" s="419">
        <v>746</v>
      </c>
      <c r="I132" s="419" t="s">
        <v>262</v>
      </c>
      <c r="J132" s="567">
        <v>489.25</v>
      </c>
      <c r="K132" s="567">
        <v>1029.3399999999899</v>
      </c>
      <c r="L132" s="568">
        <v>38986</v>
      </c>
      <c r="M132" s="568">
        <v>39021</v>
      </c>
      <c r="N132" s="569" t="s">
        <v>262</v>
      </c>
      <c r="O132" s="569">
        <v>52</v>
      </c>
      <c r="P132" s="536">
        <v>8.83</v>
      </c>
    </row>
    <row r="133" spans="1:16" ht="16.2" customHeight="1" x14ac:dyDescent="0.2">
      <c r="A133" s="1"/>
      <c r="B133" s="356" t="s">
        <v>306</v>
      </c>
      <c r="C133" s="84" t="s">
        <v>1734</v>
      </c>
      <c r="D133" s="562" t="s">
        <v>1735</v>
      </c>
      <c r="E133" s="82" t="s">
        <v>824</v>
      </c>
      <c r="F133" s="695">
        <v>939</v>
      </c>
      <c r="G133" s="97">
        <f t="shared" ref="G133:G196" si="2">ROUNDDOWN(F133,0)</f>
        <v>939</v>
      </c>
      <c r="H133" s="97">
        <v>939</v>
      </c>
      <c r="I133" s="97" t="s">
        <v>262</v>
      </c>
      <c r="J133" s="168">
        <v>410.77999999999901</v>
      </c>
      <c r="K133" s="168">
        <v>969.46</v>
      </c>
      <c r="L133" s="563">
        <v>39065</v>
      </c>
      <c r="M133" s="563">
        <v>39203</v>
      </c>
      <c r="N133" s="564" t="s">
        <v>262</v>
      </c>
      <c r="O133" s="564">
        <v>16</v>
      </c>
      <c r="P133" s="534">
        <v>7.41</v>
      </c>
    </row>
    <row r="134" spans="1:16" ht="16.2" customHeight="1" x14ac:dyDescent="0.2">
      <c r="A134" s="1"/>
      <c r="B134" s="356" t="s">
        <v>307</v>
      </c>
      <c r="C134" s="339" t="s">
        <v>1736</v>
      </c>
      <c r="D134" s="565" t="s">
        <v>1737</v>
      </c>
      <c r="E134" s="566" t="s">
        <v>824</v>
      </c>
      <c r="F134" s="670">
        <v>2280</v>
      </c>
      <c r="G134" s="419">
        <f t="shared" si="2"/>
        <v>2280</v>
      </c>
      <c r="H134" s="419">
        <v>2280</v>
      </c>
      <c r="I134" s="419" t="s">
        <v>262</v>
      </c>
      <c r="J134" s="567">
        <v>529.02999999999895</v>
      </c>
      <c r="K134" s="567">
        <v>3812.44</v>
      </c>
      <c r="L134" s="568">
        <v>39140</v>
      </c>
      <c r="M134" s="568">
        <v>39234</v>
      </c>
      <c r="N134" s="569" t="s">
        <v>262</v>
      </c>
      <c r="O134" s="569">
        <v>128</v>
      </c>
      <c r="P134" s="536">
        <v>3.97</v>
      </c>
    </row>
    <row r="135" spans="1:16" ht="16.2" customHeight="1" x14ac:dyDescent="0.2">
      <c r="A135" s="1"/>
      <c r="B135" s="356" t="s">
        <v>308</v>
      </c>
      <c r="C135" s="84" t="s">
        <v>1738</v>
      </c>
      <c r="D135" s="562" t="s">
        <v>1739</v>
      </c>
      <c r="E135" s="82" t="s">
        <v>824</v>
      </c>
      <c r="F135" s="695">
        <v>1590</v>
      </c>
      <c r="G135" s="97">
        <f t="shared" si="2"/>
        <v>1590</v>
      </c>
      <c r="H135" s="97">
        <v>1590</v>
      </c>
      <c r="I135" s="97" t="s">
        <v>262</v>
      </c>
      <c r="J135" s="168">
        <v>621.62</v>
      </c>
      <c r="K135" s="168">
        <v>1886.3399999999899</v>
      </c>
      <c r="L135" s="563">
        <v>39038</v>
      </c>
      <c r="M135" s="563">
        <v>39203</v>
      </c>
      <c r="N135" s="564" t="s">
        <v>262</v>
      </c>
      <c r="O135" s="564">
        <v>36</v>
      </c>
      <c r="P135" s="534">
        <v>5.0599999999999996</v>
      </c>
    </row>
    <row r="136" spans="1:16" ht="16.2" customHeight="1" x14ac:dyDescent="0.2">
      <c r="A136" s="1"/>
      <c r="B136" s="356" t="s">
        <v>309</v>
      </c>
      <c r="C136" s="84" t="s">
        <v>1740</v>
      </c>
      <c r="D136" s="562" t="s">
        <v>1741</v>
      </c>
      <c r="E136" s="82" t="s">
        <v>824</v>
      </c>
      <c r="F136" s="695">
        <v>1110</v>
      </c>
      <c r="G136" s="97">
        <f t="shared" si="2"/>
        <v>1110</v>
      </c>
      <c r="H136" s="97">
        <v>1110</v>
      </c>
      <c r="I136" s="97" t="s">
        <v>262</v>
      </c>
      <c r="J136" s="168">
        <v>385.33999999999901</v>
      </c>
      <c r="K136" s="168">
        <v>1548.0799999999899</v>
      </c>
      <c r="L136" s="563">
        <v>39100</v>
      </c>
      <c r="M136" s="563">
        <v>39234</v>
      </c>
      <c r="N136" s="564" t="s">
        <v>262</v>
      </c>
      <c r="O136" s="564">
        <v>22</v>
      </c>
      <c r="P136" s="534">
        <v>5.22</v>
      </c>
    </row>
    <row r="137" spans="1:16" ht="16.2" customHeight="1" x14ac:dyDescent="0.2">
      <c r="A137" s="1"/>
      <c r="B137" s="356" t="s">
        <v>310</v>
      </c>
      <c r="C137" s="84" t="s">
        <v>1742</v>
      </c>
      <c r="D137" s="562" t="s">
        <v>1743</v>
      </c>
      <c r="E137" s="82" t="s">
        <v>824</v>
      </c>
      <c r="F137" s="695">
        <v>947</v>
      </c>
      <c r="G137" s="97">
        <f t="shared" si="2"/>
        <v>947</v>
      </c>
      <c r="H137" s="97">
        <v>947</v>
      </c>
      <c r="I137" s="97" t="s">
        <v>262</v>
      </c>
      <c r="J137" s="168">
        <v>421.77999999999901</v>
      </c>
      <c r="K137" s="168">
        <v>1217.9000000000001</v>
      </c>
      <c r="L137" s="563">
        <v>39416</v>
      </c>
      <c r="M137" s="563">
        <v>39549</v>
      </c>
      <c r="N137" s="564" t="s">
        <v>262</v>
      </c>
      <c r="O137" s="564">
        <v>66</v>
      </c>
      <c r="P137" s="534">
        <v>6.53</v>
      </c>
    </row>
    <row r="138" spans="1:16" ht="16.2" customHeight="1" x14ac:dyDescent="0.2">
      <c r="A138" s="1"/>
      <c r="B138" s="356" t="s">
        <v>311</v>
      </c>
      <c r="C138" s="339" t="s">
        <v>1744</v>
      </c>
      <c r="D138" s="565" t="s">
        <v>1745</v>
      </c>
      <c r="E138" s="566" t="s">
        <v>824</v>
      </c>
      <c r="F138" s="670">
        <v>1190</v>
      </c>
      <c r="G138" s="419">
        <f t="shared" si="2"/>
        <v>1190</v>
      </c>
      <c r="H138" s="419">
        <v>1190</v>
      </c>
      <c r="I138" s="419" t="s">
        <v>262</v>
      </c>
      <c r="J138" s="567">
        <v>272.38999999999902</v>
      </c>
      <c r="K138" s="567">
        <v>1398.55</v>
      </c>
      <c r="L138" s="568">
        <v>39108</v>
      </c>
      <c r="M138" s="568">
        <v>39203</v>
      </c>
      <c r="N138" s="569" t="s">
        <v>262</v>
      </c>
      <c r="O138" s="569">
        <v>24</v>
      </c>
      <c r="P138" s="536">
        <v>5.28</v>
      </c>
    </row>
    <row r="139" spans="1:16" ht="16.2" customHeight="1" x14ac:dyDescent="0.2">
      <c r="A139" s="1"/>
      <c r="B139" s="356" t="s">
        <v>312</v>
      </c>
      <c r="C139" s="84" t="s">
        <v>1746</v>
      </c>
      <c r="D139" s="562" t="s">
        <v>1747</v>
      </c>
      <c r="E139" s="82" t="s">
        <v>824</v>
      </c>
      <c r="F139" s="695">
        <v>1160</v>
      </c>
      <c r="G139" s="97">
        <f t="shared" si="2"/>
        <v>1160</v>
      </c>
      <c r="H139" s="97">
        <v>1160</v>
      </c>
      <c r="I139" s="97" t="s">
        <v>262</v>
      </c>
      <c r="J139" s="168">
        <v>246.509999999999</v>
      </c>
      <c r="K139" s="168">
        <v>1625.18</v>
      </c>
      <c r="L139" s="563">
        <v>39108</v>
      </c>
      <c r="M139" s="563">
        <v>39203</v>
      </c>
      <c r="N139" s="564" t="s">
        <v>262</v>
      </c>
      <c r="O139" s="564">
        <v>22</v>
      </c>
      <c r="P139" s="534">
        <v>8.1300000000000008</v>
      </c>
    </row>
    <row r="140" spans="1:16" ht="16.2" customHeight="1" x14ac:dyDescent="0.2">
      <c r="A140" s="1"/>
      <c r="B140" s="356" t="s">
        <v>313</v>
      </c>
      <c r="C140" s="339" t="s">
        <v>1748</v>
      </c>
      <c r="D140" s="565" t="s">
        <v>1749</v>
      </c>
      <c r="E140" s="566" t="s">
        <v>824</v>
      </c>
      <c r="F140" s="670">
        <v>3320</v>
      </c>
      <c r="G140" s="419">
        <f t="shared" si="2"/>
        <v>3320</v>
      </c>
      <c r="H140" s="419">
        <v>3320</v>
      </c>
      <c r="I140" s="419" t="s">
        <v>262</v>
      </c>
      <c r="J140" s="567">
        <v>726.24</v>
      </c>
      <c r="K140" s="567">
        <v>5315.8299999999899</v>
      </c>
      <c r="L140" s="568">
        <v>39486</v>
      </c>
      <c r="M140" s="568">
        <v>40162</v>
      </c>
      <c r="N140" s="569" t="s">
        <v>262</v>
      </c>
      <c r="O140" s="569">
        <v>224</v>
      </c>
      <c r="P140" s="536">
        <v>8.01</v>
      </c>
    </row>
    <row r="141" spans="1:16" ht="16.2" customHeight="1" x14ac:dyDescent="0.2">
      <c r="A141" s="1"/>
      <c r="B141" s="356" t="s">
        <v>314</v>
      </c>
      <c r="C141" s="84" t="s">
        <v>1750</v>
      </c>
      <c r="D141" s="562" t="s">
        <v>1751</v>
      </c>
      <c r="E141" s="82" t="s">
        <v>824</v>
      </c>
      <c r="F141" s="695">
        <v>623</v>
      </c>
      <c r="G141" s="97">
        <f t="shared" si="2"/>
        <v>623</v>
      </c>
      <c r="H141" s="97">
        <v>623</v>
      </c>
      <c r="I141" s="97" t="s">
        <v>262</v>
      </c>
      <c r="J141" s="168">
        <v>204.75</v>
      </c>
      <c r="K141" s="168">
        <v>873.85</v>
      </c>
      <c r="L141" s="563">
        <v>39525</v>
      </c>
      <c r="M141" s="563">
        <v>39559</v>
      </c>
      <c r="N141" s="564" t="s">
        <v>262</v>
      </c>
      <c r="O141" s="564">
        <v>60</v>
      </c>
      <c r="P141" s="534">
        <v>5</v>
      </c>
    </row>
    <row r="142" spans="1:16" ht="16.2" customHeight="1" x14ac:dyDescent="0.2">
      <c r="A142" s="1"/>
      <c r="B142" s="356" t="s">
        <v>315</v>
      </c>
      <c r="C142" s="339" t="s">
        <v>1752</v>
      </c>
      <c r="D142" s="565" t="s">
        <v>1753</v>
      </c>
      <c r="E142" s="566" t="s">
        <v>824</v>
      </c>
      <c r="F142" s="670">
        <v>928</v>
      </c>
      <c r="G142" s="419">
        <f t="shared" si="2"/>
        <v>928</v>
      </c>
      <c r="H142" s="419">
        <v>928</v>
      </c>
      <c r="I142" s="419" t="s">
        <v>262</v>
      </c>
      <c r="J142" s="567">
        <v>256.44999999999902</v>
      </c>
      <c r="K142" s="567">
        <v>1372.42</v>
      </c>
      <c r="L142" s="568">
        <v>39113</v>
      </c>
      <c r="M142" s="568">
        <v>39141</v>
      </c>
      <c r="N142" s="569" t="s">
        <v>262</v>
      </c>
      <c r="O142" s="569">
        <v>64</v>
      </c>
      <c r="P142" s="536">
        <v>6.97</v>
      </c>
    </row>
    <row r="143" spans="1:16" ht="16.2" customHeight="1" x14ac:dyDescent="0.2">
      <c r="A143" s="1"/>
      <c r="B143" s="356" t="s">
        <v>316</v>
      </c>
      <c r="C143" s="84" t="s">
        <v>1754</v>
      </c>
      <c r="D143" s="562" t="s">
        <v>1755</v>
      </c>
      <c r="E143" s="82" t="s">
        <v>824</v>
      </c>
      <c r="F143" s="695">
        <v>652</v>
      </c>
      <c r="G143" s="97">
        <f t="shared" si="2"/>
        <v>652</v>
      </c>
      <c r="H143" s="97">
        <v>652</v>
      </c>
      <c r="I143" s="97" t="s">
        <v>262</v>
      </c>
      <c r="J143" s="168">
        <v>328.23</v>
      </c>
      <c r="K143" s="168">
        <v>894.13999999999896</v>
      </c>
      <c r="L143" s="563">
        <v>39513</v>
      </c>
      <c r="M143" s="563">
        <v>39549</v>
      </c>
      <c r="N143" s="564" t="s">
        <v>262</v>
      </c>
      <c r="O143" s="564">
        <v>56</v>
      </c>
      <c r="P143" s="534">
        <v>3.59</v>
      </c>
    </row>
    <row r="144" spans="1:16" ht="16.2" customHeight="1" x14ac:dyDescent="0.2">
      <c r="A144" s="1"/>
      <c r="B144" s="356" t="s">
        <v>317</v>
      </c>
      <c r="C144" s="84" t="s">
        <v>1756</v>
      </c>
      <c r="D144" s="562" t="s">
        <v>937</v>
      </c>
      <c r="E144" s="82" t="s">
        <v>824</v>
      </c>
      <c r="F144" s="695">
        <v>1030</v>
      </c>
      <c r="G144" s="97">
        <f t="shared" si="2"/>
        <v>1030</v>
      </c>
      <c r="H144" s="97">
        <v>1030</v>
      </c>
      <c r="I144" s="97" t="s">
        <v>262</v>
      </c>
      <c r="J144" s="168">
        <v>323.75</v>
      </c>
      <c r="K144" s="168">
        <v>1515.28</v>
      </c>
      <c r="L144" s="563">
        <v>39631</v>
      </c>
      <c r="M144" s="563">
        <v>39665</v>
      </c>
      <c r="N144" s="564" t="s">
        <v>262</v>
      </c>
      <c r="O144" s="564">
        <v>93</v>
      </c>
      <c r="P144" s="534">
        <v>7.23</v>
      </c>
    </row>
    <row r="145" spans="1:16" ht="16.2" customHeight="1" x14ac:dyDescent="0.2">
      <c r="A145" s="1"/>
      <c r="B145" s="356" t="s">
        <v>318</v>
      </c>
      <c r="C145" s="84" t="s">
        <v>1757</v>
      </c>
      <c r="D145" s="562" t="s">
        <v>1758</v>
      </c>
      <c r="E145" s="82" t="s">
        <v>824</v>
      </c>
      <c r="F145" s="695">
        <v>1470</v>
      </c>
      <c r="G145" s="97">
        <f t="shared" si="2"/>
        <v>1470</v>
      </c>
      <c r="H145" s="97">
        <v>1470</v>
      </c>
      <c r="I145" s="97" t="s">
        <v>262</v>
      </c>
      <c r="J145" s="168">
        <v>726.6</v>
      </c>
      <c r="K145" s="168">
        <v>2761.09</v>
      </c>
      <c r="L145" s="563">
        <v>40199</v>
      </c>
      <c r="M145" s="563">
        <v>40883</v>
      </c>
      <c r="N145" s="564" t="s">
        <v>262</v>
      </c>
      <c r="O145" s="564">
        <v>32</v>
      </c>
      <c r="P145" s="534">
        <v>7.12</v>
      </c>
    </row>
    <row r="146" spans="1:16" ht="16.2" customHeight="1" x14ac:dyDescent="0.2">
      <c r="A146" s="1"/>
      <c r="B146" s="356" t="s">
        <v>319</v>
      </c>
      <c r="C146" s="339" t="s">
        <v>1759</v>
      </c>
      <c r="D146" s="565" t="s">
        <v>1760</v>
      </c>
      <c r="E146" s="566" t="s">
        <v>824</v>
      </c>
      <c r="F146" s="670">
        <v>1920</v>
      </c>
      <c r="G146" s="419">
        <f t="shared" si="2"/>
        <v>1920</v>
      </c>
      <c r="H146" s="419">
        <v>1920</v>
      </c>
      <c r="I146" s="419" t="s">
        <v>262</v>
      </c>
      <c r="J146" s="567">
        <v>409.19</v>
      </c>
      <c r="K146" s="567">
        <v>2992.29</v>
      </c>
      <c r="L146" s="568">
        <v>39512</v>
      </c>
      <c r="M146" s="568">
        <v>40162</v>
      </c>
      <c r="N146" s="569" t="s">
        <v>262</v>
      </c>
      <c r="O146" s="569">
        <v>40</v>
      </c>
      <c r="P146" s="536">
        <v>3.27</v>
      </c>
    </row>
    <row r="147" spans="1:16" ht="16.2" customHeight="1" x14ac:dyDescent="0.2">
      <c r="A147" s="1"/>
      <c r="B147" s="356" t="s">
        <v>320</v>
      </c>
      <c r="C147" s="84" t="s">
        <v>1761</v>
      </c>
      <c r="D147" s="562" t="s">
        <v>1762</v>
      </c>
      <c r="E147" s="82" t="s">
        <v>824</v>
      </c>
      <c r="F147" s="695">
        <v>2090</v>
      </c>
      <c r="G147" s="97">
        <f t="shared" si="2"/>
        <v>2090</v>
      </c>
      <c r="H147" s="97">
        <v>2090</v>
      </c>
      <c r="I147" s="97" t="s">
        <v>262</v>
      </c>
      <c r="J147" s="168">
        <v>833.58</v>
      </c>
      <c r="K147" s="168">
        <v>4584.75</v>
      </c>
      <c r="L147" s="563">
        <v>39486</v>
      </c>
      <c r="M147" s="563">
        <v>39521</v>
      </c>
      <c r="N147" s="564" t="s">
        <v>262</v>
      </c>
      <c r="O147" s="564">
        <v>133</v>
      </c>
      <c r="P147" s="534">
        <v>5.79</v>
      </c>
    </row>
    <row r="148" spans="1:16" ht="16.2" customHeight="1" x14ac:dyDescent="0.2">
      <c r="A148" s="1"/>
      <c r="B148" s="356" t="s">
        <v>321</v>
      </c>
      <c r="C148" s="339" t="s">
        <v>1763</v>
      </c>
      <c r="D148" s="565" t="s">
        <v>1764</v>
      </c>
      <c r="E148" s="566" t="s">
        <v>824</v>
      </c>
      <c r="F148" s="670">
        <v>2710</v>
      </c>
      <c r="G148" s="419">
        <f t="shared" si="2"/>
        <v>2710</v>
      </c>
      <c r="H148" s="419">
        <v>2710</v>
      </c>
      <c r="I148" s="419" t="s">
        <v>262</v>
      </c>
      <c r="J148" s="567">
        <v>3645.3499999999899</v>
      </c>
      <c r="K148" s="567">
        <v>7837.8199999999797</v>
      </c>
      <c r="L148" s="568">
        <v>39512</v>
      </c>
      <c r="M148" s="568">
        <v>39526</v>
      </c>
      <c r="N148" s="569" t="s">
        <v>262</v>
      </c>
      <c r="O148" s="569">
        <v>190</v>
      </c>
      <c r="P148" s="536">
        <v>10.71</v>
      </c>
    </row>
    <row r="149" spans="1:16" ht="16.2" customHeight="1" x14ac:dyDescent="0.2">
      <c r="A149" s="1"/>
      <c r="B149" s="356" t="s">
        <v>322</v>
      </c>
      <c r="C149" s="84" t="s">
        <v>1765</v>
      </c>
      <c r="D149" s="562" t="s">
        <v>1766</v>
      </c>
      <c r="E149" s="82" t="s">
        <v>824</v>
      </c>
      <c r="F149" s="695">
        <v>1650</v>
      </c>
      <c r="G149" s="97">
        <f t="shared" si="2"/>
        <v>1650</v>
      </c>
      <c r="H149" s="97">
        <v>1650</v>
      </c>
      <c r="I149" s="97" t="s">
        <v>262</v>
      </c>
      <c r="J149" s="168">
        <v>853.07</v>
      </c>
      <c r="K149" s="168">
        <v>2834.13</v>
      </c>
      <c r="L149" s="563">
        <v>39904</v>
      </c>
      <c r="M149" s="563">
        <v>40883</v>
      </c>
      <c r="N149" s="564" t="s">
        <v>262</v>
      </c>
      <c r="O149" s="564">
        <v>45</v>
      </c>
      <c r="P149" s="534">
        <v>4.58</v>
      </c>
    </row>
    <row r="150" spans="1:16" ht="16.2" customHeight="1" x14ac:dyDescent="0.2">
      <c r="A150" s="1"/>
      <c r="B150" s="356" t="s">
        <v>323</v>
      </c>
      <c r="C150" s="339" t="s">
        <v>1767</v>
      </c>
      <c r="D150" s="565" t="s">
        <v>1768</v>
      </c>
      <c r="E150" s="566" t="s">
        <v>824</v>
      </c>
      <c r="F150" s="670">
        <v>1100</v>
      </c>
      <c r="G150" s="419">
        <f t="shared" si="2"/>
        <v>1100</v>
      </c>
      <c r="H150" s="419">
        <v>1100</v>
      </c>
      <c r="I150" s="419" t="s">
        <v>262</v>
      </c>
      <c r="J150" s="567">
        <v>333.1</v>
      </c>
      <c r="K150" s="567">
        <v>1365.93</v>
      </c>
      <c r="L150" s="568">
        <v>36235</v>
      </c>
      <c r="M150" s="568">
        <v>38987</v>
      </c>
      <c r="N150" s="569" t="s">
        <v>262</v>
      </c>
      <c r="O150" s="569">
        <v>27</v>
      </c>
      <c r="P150" s="536">
        <v>6.41</v>
      </c>
    </row>
    <row r="151" spans="1:16" ht="16.2" customHeight="1" x14ac:dyDescent="0.2">
      <c r="A151" s="1"/>
      <c r="B151" s="356" t="s">
        <v>324</v>
      </c>
      <c r="C151" s="84" t="s">
        <v>1769</v>
      </c>
      <c r="D151" s="562" t="s">
        <v>1770</v>
      </c>
      <c r="E151" s="82" t="s">
        <v>824</v>
      </c>
      <c r="F151" s="695">
        <v>938</v>
      </c>
      <c r="G151" s="97">
        <f t="shared" si="2"/>
        <v>938</v>
      </c>
      <c r="H151" s="97">
        <v>938</v>
      </c>
      <c r="I151" s="97" t="s">
        <v>262</v>
      </c>
      <c r="J151" s="168">
        <v>473.25999999999902</v>
      </c>
      <c r="K151" s="168">
        <v>1356.97</v>
      </c>
      <c r="L151" s="563">
        <v>37595</v>
      </c>
      <c r="M151" s="563">
        <v>38988</v>
      </c>
      <c r="N151" s="564" t="s">
        <v>262</v>
      </c>
      <c r="O151" s="564">
        <v>16</v>
      </c>
      <c r="P151" s="534">
        <v>6.77</v>
      </c>
    </row>
    <row r="152" spans="1:16" ht="16.2" customHeight="1" x14ac:dyDescent="0.2">
      <c r="A152" s="1"/>
      <c r="B152" s="356" t="s">
        <v>325</v>
      </c>
      <c r="C152" s="339" t="s">
        <v>1771</v>
      </c>
      <c r="D152" s="565" t="s">
        <v>1772</v>
      </c>
      <c r="E152" s="566" t="s">
        <v>824</v>
      </c>
      <c r="F152" s="670">
        <v>972</v>
      </c>
      <c r="G152" s="419">
        <f t="shared" si="2"/>
        <v>972</v>
      </c>
      <c r="H152" s="419">
        <v>972</v>
      </c>
      <c r="I152" s="419" t="s">
        <v>262</v>
      </c>
      <c r="J152" s="567">
        <v>287.58999999999901</v>
      </c>
      <c r="K152" s="567">
        <v>1372.95</v>
      </c>
      <c r="L152" s="568">
        <v>38379</v>
      </c>
      <c r="M152" s="568">
        <v>39135</v>
      </c>
      <c r="N152" s="569" t="s">
        <v>262</v>
      </c>
      <c r="O152" s="569">
        <v>25</v>
      </c>
      <c r="P152" s="536">
        <v>5.65</v>
      </c>
    </row>
    <row r="153" spans="1:16" ht="16.2" customHeight="1" x14ac:dyDescent="0.2">
      <c r="A153" s="1"/>
      <c r="B153" s="356" t="s">
        <v>326</v>
      </c>
      <c r="C153" s="84" t="s">
        <v>1773</v>
      </c>
      <c r="D153" s="562" t="s">
        <v>1774</v>
      </c>
      <c r="E153" s="82" t="s">
        <v>824</v>
      </c>
      <c r="F153" s="695">
        <v>1830</v>
      </c>
      <c r="G153" s="97">
        <f t="shared" si="2"/>
        <v>1830</v>
      </c>
      <c r="H153" s="97">
        <v>1830</v>
      </c>
      <c r="I153" s="97" t="s">
        <v>262</v>
      </c>
      <c r="J153" s="168">
        <v>495.86</v>
      </c>
      <c r="K153" s="168">
        <v>2429.98</v>
      </c>
      <c r="L153" s="563">
        <v>38917</v>
      </c>
      <c r="M153" s="563">
        <v>40162</v>
      </c>
      <c r="N153" s="564" t="s">
        <v>262</v>
      </c>
      <c r="O153" s="564">
        <v>71</v>
      </c>
      <c r="P153" s="534">
        <v>7.9</v>
      </c>
    </row>
    <row r="154" spans="1:16" ht="16.2" customHeight="1" x14ac:dyDescent="0.2">
      <c r="A154" s="1"/>
      <c r="B154" s="356" t="s">
        <v>328</v>
      </c>
      <c r="C154" s="339" t="s">
        <v>1775</v>
      </c>
      <c r="D154" s="565" t="s">
        <v>1776</v>
      </c>
      <c r="E154" s="566" t="s">
        <v>824</v>
      </c>
      <c r="F154" s="670">
        <v>359</v>
      </c>
      <c r="G154" s="419">
        <f t="shared" si="2"/>
        <v>359</v>
      </c>
      <c r="H154" s="419">
        <v>359</v>
      </c>
      <c r="I154" s="419" t="s">
        <v>262</v>
      </c>
      <c r="J154" s="567">
        <v>121.95</v>
      </c>
      <c r="K154" s="567">
        <v>551.63</v>
      </c>
      <c r="L154" s="568">
        <v>37894</v>
      </c>
      <c r="M154" s="568">
        <v>38988</v>
      </c>
      <c r="N154" s="569" t="s">
        <v>262</v>
      </c>
      <c r="O154" s="569">
        <v>13</v>
      </c>
      <c r="P154" s="536">
        <v>7.68</v>
      </c>
    </row>
    <row r="155" spans="1:16" ht="16.2" customHeight="1" x14ac:dyDescent="0.2">
      <c r="A155" s="1"/>
      <c r="B155" s="356" t="s">
        <v>329</v>
      </c>
      <c r="C155" s="84" t="s">
        <v>1777</v>
      </c>
      <c r="D155" s="562" t="s">
        <v>1778</v>
      </c>
      <c r="E155" s="82" t="s">
        <v>824</v>
      </c>
      <c r="F155" s="695">
        <v>1140</v>
      </c>
      <c r="G155" s="97">
        <f t="shared" si="2"/>
        <v>1140</v>
      </c>
      <c r="H155" s="97">
        <v>1140</v>
      </c>
      <c r="I155" s="97" t="s">
        <v>262</v>
      </c>
      <c r="J155" s="168">
        <v>242.65</v>
      </c>
      <c r="K155" s="168">
        <v>1465.5</v>
      </c>
      <c r="L155" s="563">
        <v>38742</v>
      </c>
      <c r="M155" s="563">
        <v>41520</v>
      </c>
      <c r="N155" s="564" t="s">
        <v>262</v>
      </c>
      <c r="O155" s="564">
        <v>25</v>
      </c>
      <c r="P155" s="534">
        <v>6.38</v>
      </c>
    </row>
    <row r="156" spans="1:16" ht="16.2" customHeight="1" x14ac:dyDescent="0.2">
      <c r="A156" s="1"/>
      <c r="B156" s="356" t="s">
        <v>330</v>
      </c>
      <c r="C156" s="339" t="s">
        <v>1779</v>
      </c>
      <c r="D156" s="565" t="s">
        <v>1780</v>
      </c>
      <c r="E156" s="566" t="s">
        <v>824</v>
      </c>
      <c r="F156" s="670">
        <v>1090</v>
      </c>
      <c r="G156" s="419">
        <f t="shared" si="2"/>
        <v>1090</v>
      </c>
      <c r="H156" s="419">
        <v>1090</v>
      </c>
      <c r="I156" s="419" t="s">
        <v>262</v>
      </c>
      <c r="J156" s="567">
        <v>273.18</v>
      </c>
      <c r="K156" s="567">
        <v>1400.3099999999899</v>
      </c>
      <c r="L156" s="568">
        <v>37656</v>
      </c>
      <c r="M156" s="568">
        <v>38988</v>
      </c>
      <c r="N156" s="569" t="s">
        <v>262</v>
      </c>
      <c r="O156" s="569">
        <v>42</v>
      </c>
      <c r="P156" s="536">
        <v>5.23</v>
      </c>
    </row>
    <row r="157" spans="1:16" ht="16.2" customHeight="1" x14ac:dyDescent="0.2">
      <c r="A157" s="1"/>
      <c r="B157" s="356" t="s">
        <v>331</v>
      </c>
      <c r="C157" s="84" t="s">
        <v>1781</v>
      </c>
      <c r="D157" s="562" t="s">
        <v>1782</v>
      </c>
      <c r="E157" s="82" t="s">
        <v>824</v>
      </c>
      <c r="F157" s="695">
        <v>679</v>
      </c>
      <c r="G157" s="97">
        <f t="shared" si="2"/>
        <v>679</v>
      </c>
      <c r="H157" s="97">
        <v>679</v>
      </c>
      <c r="I157" s="97" t="s">
        <v>262</v>
      </c>
      <c r="J157" s="168">
        <v>180.96</v>
      </c>
      <c r="K157" s="168">
        <v>911.27999999999895</v>
      </c>
      <c r="L157" s="563">
        <v>37686</v>
      </c>
      <c r="M157" s="563">
        <v>38988</v>
      </c>
      <c r="N157" s="564" t="s">
        <v>262</v>
      </c>
      <c r="O157" s="564">
        <v>19</v>
      </c>
      <c r="P157" s="534">
        <v>4.92</v>
      </c>
    </row>
    <row r="158" spans="1:16" ht="16.2" customHeight="1" x14ac:dyDescent="0.2">
      <c r="A158" s="1"/>
      <c r="B158" s="356" t="s">
        <v>332</v>
      </c>
      <c r="C158" s="84" t="s">
        <v>1783</v>
      </c>
      <c r="D158" s="562" t="s">
        <v>1784</v>
      </c>
      <c r="E158" s="82" t="s">
        <v>824</v>
      </c>
      <c r="F158" s="695">
        <v>2040</v>
      </c>
      <c r="G158" s="97">
        <f t="shared" si="2"/>
        <v>2040</v>
      </c>
      <c r="H158" s="97">
        <v>2040</v>
      </c>
      <c r="I158" s="97" t="s">
        <v>262</v>
      </c>
      <c r="J158" s="168">
        <v>323.62</v>
      </c>
      <c r="K158" s="168">
        <v>2317.5100000000002</v>
      </c>
      <c r="L158" s="563">
        <v>38626</v>
      </c>
      <c r="M158" s="563">
        <v>39135</v>
      </c>
      <c r="N158" s="564" t="s">
        <v>262</v>
      </c>
      <c r="O158" s="564">
        <v>61</v>
      </c>
      <c r="P158" s="534">
        <v>6.31</v>
      </c>
    </row>
    <row r="159" spans="1:16" ht="16.2" customHeight="1" x14ac:dyDescent="0.2">
      <c r="A159" s="1"/>
      <c r="B159" s="356" t="s">
        <v>333</v>
      </c>
      <c r="C159" s="84" t="s">
        <v>1785</v>
      </c>
      <c r="D159" s="562" t="s">
        <v>1786</v>
      </c>
      <c r="E159" s="82" t="s">
        <v>824</v>
      </c>
      <c r="F159" s="695">
        <v>1260</v>
      </c>
      <c r="G159" s="97">
        <f t="shared" si="2"/>
        <v>1260</v>
      </c>
      <c r="H159" s="97">
        <v>1260</v>
      </c>
      <c r="I159" s="97" t="s">
        <v>262</v>
      </c>
      <c r="J159" s="168">
        <v>487.88</v>
      </c>
      <c r="K159" s="168">
        <v>1710.3499999999899</v>
      </c>
      <c r="L159" s="563">
        <v>37091</v>
      </c>
      <c r="M159" s="563">
        <v>38987</v>
      </c>
      <c r="N159" s="564" t="s">
        <v>262</v>
      </c>
      <c r="O159" s="564">
        <v>32</v>
      </c>
      <c r="P159" s="534">
        <v>10.36</v>
      </c>
    </row>
    <row r="160" spans="1:16" ht="16.2" customHeight="1" x14ac:dyDescent="0.2">
      <c r="A160" s="1"/>
      <c r="B160" s="356" t="s">
        <v>334</v>
      </c>
      <c r="C160" s="339" t="s">
        <v>1787</v>
      </c>
      <c r="D160" s="565" t="s">
        <v>1788</v>
      </c>
      <c r="E160" s="566" t="s">
        <v>824</v>
      </c>
      <c r="F160" s="670">
        <v>1410</v>
      </c>
      <c r="G160" s="419">
        <f t="shared" si="2"/>
        <v>1410</v>
      </c>
      <c r="H160" s="419">
        <v>1410</v>
      </c>
      <c r="I160" s="419" t="s">
        <v>262</v>
      </c>
      <c r="J160" s="567">
        <v>919.05999999999904</v>
      </c>
      <c r="K160" s="567">
        <v>1389.5699999999899</v>
      </c>
      <c r="L160" s="568">
        <v>38333</v>
      </c>
      <c r="M160" s="568">
        <v>38988</v>
      </c>
      <c r="N160" s="569" t="s">
        <v>262</v>
      </c>
      <c r="O160" s="569">
        <v>28</v>
      </c>
      <c r="P160" s="536">
        <v>9.4499999999999993</v>
      </c>
    </row>
    <row r="161" spans="1:16" ht="16.2" customHeight="1" x14ac:dyDescent="0.2">
      <c r="A161" s="1"/>
      <c r="B161" s="356" t="s">
        <v>335</v>
      </c>
      <c r="C161" s="84" t="s">
        <v>1789</v>
      </c>
      <c r="D161" s="562" t="s">
        <v>1790</v>
      </c>
      <c r="E161" s="82" t="s">
        <v>824</v>
      </c>
      <c r="F161" s="695">
        <v>775</v>
      </c>
      <c r="G161" s="97">
        <f t="shared" si="2"/>
        <v>775</v>
      </c>
      <c r="H161" s="97">
        <v>775</v>
      </c>
      <c r="I161" s="97" t="s">
        <v>262</v>
      </c>
      <c r="J161" s="168">
        <v>423.45999999999901</v>
      </c>
      <c r="K161" s="168">
        <v>1203.79</v>
      </c>
      <c r="L161" s="563">
        <v>39055</v>
      </c>
      <c r="M161" s="563">
        <v>39135</v>
      </c>
      <c r="N161" s="564" t="s">
        <v>262</v>
      </c>
      <c r="O161" s="564">
        <v>40</v>
      </c>
      <c r="P161" s="534">
        <v>6.18</v>
      </c>
    </row>
    <row r="162" spans="1:16" ht="16.2" customHeight="1" x14ac:dyDescent="0.2">
      <c r="A162" s="1"/>
      <c r="B162" s="356" t="s">
        <v>336</v>
      </c>
      <c r="C162" s="339" t="s">
        <v>1791</v>
      </c>
      <c r="D162" s="565" t="s">
        <v>1792</v>
      </c>
      <c r="E162" s="566" t="s">
        <v>824</v>
      </c>
      <c r="F162" s="670">
        <v>474</v>
      </c>
      <c r="G162" s="419">
        <f t="shared" si="2"/>
        <v>474</v>
      </c>
      <c r="H162" s="419">
        <v>474</v>
      </c>
      <c r="I162" s="419" t="s">
        <v>262</v>
      </c>
      <c r="J162" s="567">
        <v>283.23</v>
      </c>
      <c r="K162" s="567">
        <v>732.23</v>
      </c>
      <c r="L162" s="568">
        <v>39030</v>
      </c>
      <c r="M162" s="568">
        <v>39171</v>
      </c>
      <c r="N162" s="569" t="s">
        <v>262</v>
      </c>
      <c r="O162" s="569">
        <v>29</v>
      </c>
      <c r="P162" s="536">
        <v>8.5299999999999994</v>
      </c>
    </row>
    <row r="163" spans="1:16" ht="16.2" customHeight="1" x14ac:dyDescent="0.2">
      <c r="A163" s="1"/>
      <c r="B163" s="356" t="s">
        <v>337</v>
      </c>
      <c r="C163" s="84" t="s">
        <v>1793</v>
      </c>
      <c r="D163" s="562" t="s">
        <v>1794</v>
      </c>
      <c r="E163" s="82" t="s">
        <v>824</v>
      </c>
      <c r="F163" s="695">
        <v>414</v>
      </c>
      <c r="G163" s="97">
        <f t="shared" si="2"/>
        <v>414</v>
      </c>
      <c r="H163" s="97">
        <v>414</v>
      </c>
      <c r="I163" s="97" t="s">
        <v>262</v>
      </c>
      <c r="J163" s="168">
        <v>261.98</v>
      </c>
      <c r="K163" s="168">
        <v>604.40999999999894</v>
      </c>
      <c r="L163" s="563">
        <v>39078</v>
      </c>
      <c r="M163" s="563">
        <v>39352</v>
      </c>
      <c r="N163" s="564" t="s">
        <v>262</v>
      </c>
      <c r="O163" s="564">
        <v>37</v>
      </c>
      <c r="P163" s="534">
        <v>7.97</v>
      </c>
    </row>
    <row r="164" spans="1:16" ht="16.2" customHeight="1" x14ac:dyDescent="0.2">
      <c r="A164" s="1"/>
      <c r="B164" s="356" t="s">
        <v>338</v>
      </c>
      <c r="C164" s="339" t="s">
        <v>1795</v>
      </c>
      <c r="D164" s="565" t="s">
        <v>1796</v>
      </c>
      <c r="E164" s="566" t="s">
        <v>824</v>
      </c>
      <c r="F164" s="670">
        <v>2970</v>
      </c>
      <c r="G164" s="419">
        <f t="shared" si="2"/>
        <v>2970</v>
      </c>
      <c r="H164" s="419">
        <v>2970</v>
      </c>
      <c r="I164" s="419" t="s">
        <v>262</v>
      </c>
      <c r="J164" s="567">
        <v>1056.48</v>
      </c>
      <c r="K164" s="567">
        <v>3658.54</v>
      </c>
      <c r="L164" s="568">
        <v>39504</v>
      </c>
      <c r="M164" s="568">
        <v>39528</v>
      </c>
      <c r="N164" s="569" t="s">
        <v>262</v>
      </c>
      <c r="O164" s="569">
        <v>126</v>
      </c>
      <c r="P164" s="536">
        <v>5.2</v>
      </c>
    </row>
    <row r="165" spans="1:16" ht="16.2" customHeight="1" x14ac:dyDescent="0.2">
      <c r="A165" s="1"/>
      <c r="B165" s="356" t="s">
        <v>339</v>
      </c>
      <c r="C165" s="84" t="s">
        <v>1797</v>
      </c>
      <c r="D165" s="562" t="s">
        <v>1798</v>
      </c>
      <c r="E165" s="82" t="s">
        <v>824</v>
      </c>
      <c r="F165" s="695">
        <v>1310</v>
      </c>
      <c r="G165" s="97">
        <f t="shared" si="2"/>
        <v>1310</v>
      </c>
      <c r="H165" s="97">
        <v>1310</v>
      </c>
      <c r="I165" s="97" t="s">
        <v>262</v>
      </c>
      <c r="J165" s="168">
        <v>312.18</v>
      </c>
      <c r="K165" s="168">
        <v>1806.3699999999899</v>
      </c>
      <c r="L165" s="563">
        <v>38792</v>
      </c>
      <c r="M165" s="563">
        <v>41520</v>
      </c>
      <c r="N165" s="564" t="s">
        <v>262</v>
      </c>
      <c r="O165" s="564">
        <v>21</v>
      </c>
      <c r="P165" s="534">
        <v>6.04</v>
      </c>
    </row>
    <row r="166" spans="1:16" ht="16.2" customHeight="1" x14ac:dyDescent="0.2">
      <c r="A166" s="1"/>
      <c r="B166" s="356" t="s">
        <v>340</v>
      </c>
      <c r="C166" s="339" t="s">
        <v>1799</v>
      </c>
      <c r="D166" s="565" t="s">
        <v>1800</v>
      </c>
      <c r="E166" s="566" t="s">
        <v>824</v>
      </c>
      <c r="F166" s="670">
        <v>1080</v>
      </c>
      <c r="G166" s="419">
        <f t="shared" si="2"/>
        <v>1080</v>
      </c>
      <c r="H166" s="419">
        <v>1080</v>
      </c>
      <c r="I166" s="419" t="s">
        <v>262</v>
      </c>
      <c r="J166" s="567">
        <v>545.979999999999</v>
      </c>
      <c r="K166" s="567">
        <v>1432.79</v>
      </c>
      <c r="L166" s="568">
        <v>38932</v>
      </c>
      <c r="M166" s="568">
        <v>41520</v>
      </c>
      <c r="N166" s="569" t="s">
        <v>262</v>
      </c>
      <c r="O166" s="569">
        <v>16</v>
      </c>
      <c r="P166" s="536">
        <v>5.66</v>
      </c>
    </row>
    <row r="167" spans="1:16" ht="16.2" customHeight="1" x14ac:dyDescent="0.2">
      <c r="A167" s="1"/>
      <c r="B167" s="356" t="s">
        <v>341</v>
      </c>
      <c r="C167" s="84" t="s">
        <v>1801</v>
      </c>
      <c r="D167" s="562" t="s">
        <v>1802</v>
      </c>
      <c r="E167" s="82" t="s">
        <v>824</v>
      </c>
      <c r="F167" s="695">
        <v>2850</v>
      </c>
      <c r="G167" s="97">
        <f t="shared" si="2"/>
        <v>2850</v>
      </c>
      <c r="H167" s="97">
        <v>2850</v>
      </c>
      <c r="I167" s="97" t="s">
        <v>262</v>
      </c>
      <c r="J167" s="168">
        <v>499.51999999999902</v>
      </c>
      <c r="K167" s="168">
        <v>2990.65</v>
      </c>
      <c r="L167" s="563">
        <v>37271</v>
      </c>
      <c r="M167" s="563">
        <v>41992</v>
      </c>
      <c r="N167" s="564" t="s">
        <v>262</v>
      </c>
      <c r="O167" s="564">
        <v>37</v>
      </c>
      <c r="P167" s="534">
        <v>6.16</v>
      </c>
    </row>
    <row r="168" spans="1:16" ht="16.2" customHeight="1" x14ac:dyDescent="0.2">
      <c r="A168" s="1"/>
      <c r="B168" s="356" t="s">
        <v>342</v>
      </c>
      <c r="C168" s="84" t="s">
        <v>1803</v>
      </c>
      <c r="D168" s="562" t="s">
        <v>1804</v>
      </c>
      <c r="E168" s="82" t="s">
        <v>824</v>
      </c>
      <c r="F168" s="695">
        <v>2570</v>
      </c>
      <c r="G168" s="97">
        <f t="shared" si="2"/>
        <v>2570</v>
      </c>
      <c r="H168" s="97">
        <v>2570</v>
      </c>
      <c r="I168" s="97" t="s">
        <v>262</v>
      </c>
      <c r="J168" s="168">
        <v>1324.96</v>
      </c>
      <c r="K168" s="168">
        <v>5451.4099999999899</v>
      </c>
      <c r="L168" s="563">
        <v>31813</v>
      </c>
      <c r="M168" s="563">
        <v>39135</v>
      </c>
      <c r="N168" s="564" t="s">
        <v>262</v>
      </c>
      <c r="O168" s="564">
        <v>234</v>
      </c>
      <c r="P168" s="534">
        <v>5.54</v>
      </c>
    </row>
    <row r="169" spans="1:16" ht="16.2" customHeight="1" x14ac:dyDescent="0.2">
      <c r="A169" s="1"/>
      <c r="B169" s="356" t="s">
        <v>343</v>
      </c>
      <c r="C169" s="84" t="s">
        <v>1805</v>
      </c>
      <c r="D169" s="562" t="s">
        <v>1806</v>
      </c>
      <c r="E169" s="82" t="s">
        <v>824</v>
      </c>
      <c r="F169" s="695">
        <v>2100</v>
      </c>
      <c r="G169" s="97">
        <f t="shared" si="2"/>
        <v>2100</v>
      </c>
      <c r="H169" s="97">
        <v>2100</v>
      </c>
      <c r="I169" s="97" t="s">
        <v>262</v>
      </c>
      <c r="J169" s="168">
        <v>503.81</v>
      </c>
      <c r="K169" s="168">
        <v>4696.7700000000004</v>
      </c>
      <c r="L169" s="563">
        <v>36433</v>
      </c>
      <c r="M169" s="563">
        <v>39430</v>
      </c>
      <c r="N169" s="564" t="s">
        <v>262</v>
      </c>
      <c r="O169" s="564">
        <v>81</v>
      </c>
      <c r="P169" s="534">
        <v>4.75</v>
      </c>
    </row>
    <row r="170" spans="1:16" ht="16.2" customHeight="1" x14ac:dyDescent="0.2">
      <c r="A170" s="1"/>
      <c r="B170" s="356" t="s">
        <v>344</v>
      </c>
      <c r="C170" s="339" t="s">
        <v>1807</v>
      </c>
      <c r="D170" s="565" t="s">
        <v>1808</v>
      </c>
      <c r="E170" s="566" t="s">
        <v>824</v>
      </c>
      <c r="F170" s="670">
        <v>4220</v>
      </c>
      <c r="G170" s="419">
        <f t="shared" si="2"/>
        <v>4220</v>
      </c>
      <c r="H170" s="419">
        <v>4220</v>
      </c>
      <c r="I170" s="419" t="s">
        <v>262</v>
      </c>
      <c r="J170" s="567">
        <v>858.30999999999904</v>
      </c>
      <c r="K170" s="567">
        <v>6898.3299999999899</v>
      </c>
      <c r="L170" s="568">
        <v>39472</v>
      </c>
      <c r="M170" s="568">
        <v>40162</v>
      </c>
      <c r="N170" s="569" t="s">
        <v>262</v>
      </c>
      <c r="O170" s="569">
        <v>191</v>
      </c>
      <c r="P170" s="536">
        <v>6.51</v>
      </c>
    </row>
    <row r="171" spans="1:16" ht="16.2" customHeight="1" x14ac:dyDescent="0.2">
      <c r="A171" s="1"/>
      <c r="B171" s="356" t="s">
        <v>345</v>
      </c>
      <c r="C171" s="84" t="s">
        <v>1809</v>
      </c>
      <c r="D171" s="562" t="s">
        <v>1810</v>
      </c>
      <c r="E171" s="82" t="s">
        <v>824</v>
      </c>
      <c r="F171" s="695">
        <v>1550</v>
      </c>
      <c r="G171" s="97">
        <f t="shared" si="2"/>
        <v>1550</v>
      </c>
      <c r="H171" s="97">
        <v>1550</v>
      </c>
      <c r="I171" s="97" t="s">
        <v>262</v>
      </c>
      <c r="J171" s="168">
        <v>289.60000000000002</v>
      </c>
      <c r="K171" s="168">
        <v>2493.8000000000002</v>
      </c>
      <c r="L171" s="563">
        <v>38373</v>
      </c>
      <c r="M171" s="563">
        <v>41520</v>
      </c>
      <c r="N171" s="564" t="s">
        <v>262</v>
      </c>
      <c r="O171" s="564">
        <v>29</v>
      </c>
      <c r="P171" s="534">
        <v>3.27</v>
      </c>
    </row>
    <row r="172" spans="1:16" ht="16.2" customHeight="1" x14ac:dyDescent="0.2">
      <c r="A172" s="1"/>
      <c r="B172" s="356" t="s">
        <v>346</v>
      </c>
      <c r="C172" s="339" t="s">
        <v>1811</v>
      </c>
      <c r="D172" s="565" t="s">
        <v>1812</v>
      </c>
      <c r="E172" s="566" t="s">
        <v>824</v>
      </c>
      <c r="F172" s="670">
        <v>557</v>
      </c>
      <c r="G172" s="419">
        <f t="shared" si="2"/>
        <v>557</v>
      </c>
      <c r="H172" s="419">
        <v>557</v>
      </c>
      <c r="I172" s="419" t="s">
        <v>262</v>
      </c>
      <c r="J172" s="567">
        <v>144.289999999999</v>
      </c>
      <c r="K172" s="567">
        <v>833.01999999999896</v>
      </c>
      <c r="L172" s="568">
        <v>38723</v>
      </c>
      <c r="M172" s="568">
        <v>39428</v>
      </c>
      <c r="N172" s="569" t="s">
        <v>262</v>
      </c>
      <c r="O172" s="569">
        <v>17</v>
      </c>
      <c r="P172" s="536">
        <v>8.26</v>
      </c>
    </row>
    <row r="173" spans="1:16" ht="16.2" customHeight="1" x14ac:dyDescent="0.2">
      <c r="A173" s="1"/>
      <c r="B173" s="356" t="s">
        <v>347</v>
      </c>
      <c r="C173" s="84" t="s">
        <v>1813</v>
      </c>
      <c r="D173" s="562" t="s">
        <v>1814</v>
      </c>
      <c r="E173" s="82" t="s">
        <v>824</v>
      </c>
      <c r="F173" s="695">
        <v>866</v>
      </c>
      <c r="G173" s="97">
        <f t="shared" si="2"/>
        <v>866</v>
      </c>
      <c r="H173" s="97">
        <v>866</v>
      </c>
      <c r="I173" s="97" t="s">
        <v>262</v>
      </c>
      <c r="J173" s="168">
        <v>297.19</v>
      </c>
      <c r="K173" s="168">
        <v>1182.5799999999899</v>
      </c>
      <c r="L173" s="563">
        <v>39484</v>
      </c>
      <c r="M173" s="563">
        <v>39507</v>
      </c>
      <c r="N173" s="564" t="s">
        <v>262</v>
      </c>
      <c r="O173" s="564">
        <v>17</v>
      </c>
      <c r="P173" s="534">
        <v>3.64</v>
      </c>
    </row>
    <row r="174" spans="1:16" ht="16.2" customHeight="1" x14ac:dyDescent="0.2">
      <c r="A174" s="1"/>
      <c r="B174" s="356" t="s">
        <v>348</v>
      </c>
      <c r="C174" s="339" t="s">
        <v>1815</v>
      </c>
      <c r="D174" s="565" t="s">
        <v>1816</v>
      </c>
      <c r="E174" s="566" t="s">
        <v>824</v>
      </c>
      <c r="F174" s="670">
        <v>1490</v>
      </c>
      <c r="G174" s="419">
        <f t="shared" si="2"/>
        <v>1490</v>
      </c>
      <c r="H174" s="419">
        <v>1490</v>
      </c>
      <c r="I174" s="419" t="s">
        <v>262</v>
      </c>
      <c r="J174" s="567">
        <v>380.76999999999902</v>
      </c>
      <c r="K174" s="567">
        <v>1911.8699999999899</v>
      </c>
      <c r="L174" s="568">
        <v>37995</v>
      </c>
      <c r="M174" s="568">
        <v>38988</v>
      </c>
      <c r="N174" s="569" t="s">
        <v>262</v>
      </c>
      <c r="O174" s="569">
        <v>30</v>
      </c>
      <c r="P174" s="536">
        <v>2.89</v>
      </c>
    </row>
    <row r="175" spans="1:16" ht="16.2" customHeight="1" x14ac:dyDescent="0.2">
      <c r="A175" s="1"/>
      <c r="B175" s="356" t="s">
        <v>350</v>
      </c>
      <c r="C175" s="84" t="s">
        <v>1817</v>
      </c>
      <c r="D175" s="562" t="s">
        <v>1818</v>
      </c>
      <c r="E175" s="82" t="s">
        <v>824</v>
      </c>
      <c r="F175" s="695">
        <v>1090</v>
      </c>
      <c r="G175" s="97">
        <f t="shared" si="2"/>
        <v>1090</v>
      </c>
      <c r="H175" s="97">
        <v>1090</v>
      </c>
      <c r="I175" s="97" t="s">
        <v>262</v>
      </c>
      <c r="J175" s="168">
        <v>330.6</v>
      </c>
      <c r="K175" s="168">
        <v>1576.23</v>
      </c>
      <c r="L175" s="563">
        <v>38930</v>
      </c>
      <c r="M175" s="563">
        <v>39135</v>
      </c>
      <c r="N175" s="564" t="s">
        <v>262</v>
      </c>
      <c r="O175" s="564">
        <v>91</v>
      </c>
      <c r="P175" s="534">
        <v>5.53</v>
      </c>
    </row>
    <row r="176" spans="1:16" ht="16.2" customHeight="1" x14ac:dyDescent="0.2">
      <c r="A176" s="1"/>
      <c r="B176" s="356" t="s">
        <v>351</v>
      </c>
      <c r="C176" s="84" t="s">
        <v>1819</v>
      </c>
      <c r="D176" s="562" t="s">
        <v>1820</v>
      </c>
      <c r="E176" s="82" t="s">
        <v>824</v>
      </c>
      <c r="F176" s="695">
        <v>885</v>
      </c>
      <c r="G176" s="97">
        <f t="shared" si="2"/>
        <v>885</v>
      </c>
      <c r="H176" s="97">
        <v>885</v>
      </c>
      <c r="I176" s="97" t="s">
        <v>262</v>
      </c>
      <c r="J176" s="168">
        <v>180.259999999999</v>
      </c>
      <c r="K176" s="168">
        <v>1365.4</v>
      </c>
      <c r="L176" s="563">
        <v>39118</v>
      </c>
      <c r="M176" s="563">
        <v>39141</v>
      </c>
      <c r="N176" s="564" t="s">
        <v>262</v>
      </c>
      <c r="O176" s="564">
        <v>14</v>
      </c>
      <c r="P176" s="534">
        <v>4.79</v>
      </c>
    </row>
    <row r="177" spans="1:16" ht="16.2" customHeight="1" x14ac:dyDescent="0.2">
      <c r="A177" s="1"/>
      <c r="B177" s="356" t="s">
        <v>352</v>
      </c>
      <c r="C177" s="84" t="s">
        <v>1821</v>
      </c>
      <c r="D177" s="562" t="s">
        <v>1822</v>
      </c>
      <c r="E177" s="82" t="s">
        <v>824</v>
      </c>
      <c r="F177" s="695">
        <v>430</v>
      </c>
      <c r="G177" s="97">
        <f t="shared" si="2"/>
        <v>430</v>
      </c>
      <c r="H177" s="97">
        <v>430</v>
      </c>
      <c r="I177" s="97" t="s">
        <v>262</v>
      </c>
      <c r="J177" s="168">
        <v>415.5</v>
      </c>
      <c r="K177" s="168">
        <v>629.63</v>
      </c>
      <c r="L177" s="563">
        <v>39108</v>
      </c>
      <c r="M177" s="563">
        <v>39141</v>
      </c>
      <c r="N177" s="564" t="s">
        <v>262</v>
      </c>
      <c r="O177" s="564">
        <v>7</v>
      </c>
      <c r="P177" s="534">
        <v>3.76</v>
      </c>
    </row>
    <row r="178" spans="1:16" ht="16.2" customHeight="1" x14ac:dyDescent="0.2">
      <c r="A178" s="1"/>
      <c r="B178" s="356" t="s">
        <v>353</v>
      </c>
      <c r="C178" s="339" t="s">
        <v>1823</v>
      </c>
      <c r="D178" s="565" t="s">
        <v>1824</v>
      </c>
      <c r="E178" s="566" t="s">
        <v>824</v>
      </c>
      <c r="F178" s="670">
        <v>421</v>
      </c>
      <c r="G178" s="419">
        <f t="shared" si="2"/>
        <v>421</v>
      </c>
      <c r="H178" s="419">
        <v>421</v>
      </c>
      <c r="I178" s="419" t="s">
        <v>262</v>
      </c>
      <c r="J178" s="567">
        <v>244.03</v>
      </c>
      <c r="K178" s="567">
        <v>656.72</v>
      </c>
      <c r="L178" s="568">
        <v>39078</v>
      </c>
      <c r="M178" s="568">
        <v>39352</v>
      </c>
      <c r="N178" s="569" t="s">
        <v>262</v>
      </c>
      <c r="O178" s="569">
        <v>35</v>
      </c>
      <c r="P178" s="536">
        <v>4.7</v>
      </c>
    </row>
    <row r="179" spans="1:16" ht="16.2" customHeight="1" x14ac:dyDescent="0.2">
      <c r="A179" s="1"/>
      <c r="B179" s="356" t="s">
        <v>354</v>
      </c>
      <c r="C179" s="84" t="s">
        <v>1825</v>
      </c>
      <c r="D179" s="562" t="s">
        <v>1826</v>
      </c>
      <c r="E179" s="82" t="s">
        <v>824</v>
      </c>
      <c r="F179" s="695">
        <v>594</v>
      </c>
      <c r="G179" s="97">
        <f t="shared" si="2"/>
        <v>594</v>
      </c>
      <c r="H179" s="97">
        <v>594</v>
      </c>
      <c r="I179" s="97" t="s">
        <v>262</v>
      </c>
      <c r="J179" s="168">
        <v>492.91</v>
      </c>
      <c r="K179" s="168">
        <v>1146.46</v>
      </c>
      <c r="L179" s="563">
        <v>34780</v>
      </c>
      <c r="M179" s="563">
        <v>39428</v>
      </c>
      <c r="N179" s="564" t="s">
        <v>262</v>
      </c>
      <c r="O179" s="564">
        <v>20</v>
      </c>
      <c r="P179" s="534">
        <v>6.9</v>
      </c>
    </row>
    <row r="180" spans="1:16" ht="16.2" customHeight="1" x14ac:dyDescent="0.2">
      <c r="A180" s="1"/>
      <c r="B180" s="356" t="s">
        <v>355</v>
      </c>
      <c r="C180" s="339" t="s">
        <v>1827</v>
      </c>
      <c r="D180" s="565" t="s">
        <v>1828</v>
      </c>
      <c r="E180" s="566" t="s">
        <v>824</v>
      </c>
      <c r="F180" s="670">
        <v>1430</v>
      </c>
      <c r="G180" s="419">
        <f t="shared" si="2"/>
        <v>1430</v>
      </c>
      <c r="H180" s="419">
        <v>1430</v>
      </c>
      <c r="I180" s="419" t="s">
        <v>262</v>
      </c>
      <c r="J180" s="567">
        <v>669.02999999999895</v>
      </c>
      <c r="K180" s="567">
        <v>2190.0500000000002</v>
      </c>
      <c r="L180" s="568">
        <v>38511</v>
      </c>
      <c r="M180" s="568">
        <v>41424</v>
      </c>
      <c r="N180" s="569" t="s">
        <v>262</v>
      </c>
      <c r="O180" s="569">
        <v>32</v>
      </c>
      <c r="P180" s="536">
        <v>2.85</v>
      </c>
    </row>
    <row r="181" spans="1:16" ht="16.2" customHeight="1" x14ac:dyDescent="0.2">
      <c r="A181" s="1"/>
      <c r="B181" s="356" t="s">
        <v>356</v>
      </c>
      <c r="C181" s="84" t="s">
        <v>1829</v>
      </c>
      <c r="D181" s="562" t="s">
        <v>1830</v>
      </c>
      <c r="E181" s="82" t="s">
        <v>824</v>
      </c>
      <c r="F181" s="695">
        <v>2900</v>
      </c>
      <c r="G181" s="97">
        <f t="shared" si="2"/>
        <v>2900</v>
      </c>
      <c r="H181" s="97">
        <v>2900</v>
      </c>
      <c r="I181" s="97" t="s">
        <v>262</v>
      </c>
      <c r="J181" s="168">
        <v>635.80999999999904</v>
      </c>
      <c r="K181" s="168">
        <v>4079.8299999999899</v>
      </c>
      <c r="L181" s="563">
        <v>39520</v>
      </c>
      <c r="M181" s="563">
        <v>41520</v>
      </c>
      <c r="N181" s="564" t="s">
        <v>262</v>
      </c>
      <c r="O181" s="564">
        <v>34</v>
      </c>
      <c r="P181" s="534">
        <v>5.25</v>
      </c>
    </row>
    <row r="182" spans="1:16" ht="16.2" customHeight="1" x14ac:dyDescent="0.2">
      <c r="A182" s="1"/>
      <c r="B182" s="356" t="s">
        <v>357</v>
      </c>
      <c r="C182" s="339" t="s">
        <v>1831</v>
      </c>
      <c r="D182" s="565" t="s">
        <v>1832</v>
      </c>
      <c r="E182" s="566" t="s">
        <v>824</v>
      </c>
      <c r="F182" s="670">
        <v>718</v>
      </c>
      <c r="G182" s="419">
        <f t="shared" si="2"/>
        <v>718</v>
      </c>
      <c r="H182" s="419">
        <v>718</v>
      </c>
      <c r="I182" s="419" t="s">
        <v>262</v>
      </c>
      <c r="J182" s="567">
        <v>409.68</v>
      </c>
      <c r="K182" s="567">
        <v>1105.76</v>
      </c>
      <c r="L182" s="568">
        <v>33667</v>
      </c>
      <c r="M182" s="568">
        <v>38988</v>
      </c>
      <c r="N182" s="569" t="s">
        <v>262</v>
      </c>
      <c r="O182" s="569">
        <v>113</v>
      </c>
      <c r="P182" s="536">
        <v>6.91</v>
      </c>
    </row>
    <row r="183" spans="1:16" ht="16.2" customHeight="1" x14ac:dyDescent="0.2">
      <c r="A183" s="1"/>
      <c r="B183" s="356" t="s">
        <v>358</v>
      </c>
      <c r="C183" s="84" t="s">
        <v>1833</v>
      </c>
      <c r="D183" s="562" t="s">
        <v>1834</v>
      </c>
      <c r="E183" s="82" t="s">
        <v>824</v>
      </c>
      <c r="F183" s="695">
        <v>717</v>
      </c>
      <c r="G183" s="97">
        <f t="shared" si="2"/>
        <v>717</v>
      </c>
      <c r="H183" s="97">
        <v>717</v>
      </c>
      <c r="I183" s="97" t="s">
        <v>262</v>
      </c>
      <c r="J183" s="168">
        <v>1020.88</v>
      </c>
      <c r="K183" s="168">
        <v>1903.5799999999899</v>
      </c>
      <c r="L183" s="563">
        <v>32477</v>
      </c>
      <c r="M183" s="563">
        <v>38988</v>
      </c>
      <c r="N183" s="564" t="s">
        <v>262</v>
      </c>
      <c r="O183" s="564">
        <v>76</v>
      </c>
      <c r="P183" s="534">
        <v>8.3800000000000008</v>
      </c>
    </row>
    <row r="184" spans="1:16" ht="16.2" customHeight="1" x14ac:dyDescent="0.2">
      <c r="A184" s="1"/>
      <c r="B184" s="356" t="s">
        <v>360</v>
      </c>
      <c r="C184" s="84" t="s">
        <v>1835</v>
      </c>
      <c r="D184" s="562" t="s">
        <v>1836</v>
      </c>
      <c r="E184" s="82" t="s">
        <v>824</v>
      </c>
      <c r="F184" s="695">
        <v>724</v>
      </c>
      <c r="G184" s="97">
        <f t="shared" si="2"/>
        <v>724</v>
      </c>
      <c r="H184" s="97">
        <v>724</v>
      </c>
      <c r="I184" s="97" t="s">
        <v>262</v>
      </c>
      <c r="J184" s="168">
        <v>313.98</v>
      </c>
      <c r="K184" s="168">
        <v>1115.68</v>
      </c>
      <c r="L184" s="563">
        <v>38359</v>
      </c>
      <c r="M184" s="563">
        <v>39135</v>
      </c>
      <c r="N184" s="564" t="s">
        <v>262</v>
      </c>
      <c r="O184" s="564">
        <v>24</v>
      </c>
      <c r="P184" s="534">
        <v>7.01</v>
      </c>
    </row>
    <row r="185" spans="1:16" ht="16.2" customHeight="1" x14ac:dyDescent="0.2">
      <c r="A185" s="1"/>
      <c r="B185" s="356" t="s">
        <v>361</v>
      </c>
      <c r="C185" s="84" t="s">
        <v>1837</v>
      </c>
      <c r="D185" s="562" t="s">
        <v>1838</v>
      </c>
      <c r="E185" s="82" t="s">
        <v>824</v>
      </c>
      <c r="F185" s="695">
        <v>667</v>
      </c>
      <c r="G185" s="97">
        <f t="shared" si="2"/>
        <v>667</v>
      </c>
      <c r="H185" s="97">
        <v>667</v>
      </c>
      <c r="I185" s="97" t="s">
        <v>262</v>
      </c>
      <c r="J185" s="168">
        <v>685.69</v>
      </c>
      <c r="K185" s="168">
        <v>1170.5799999999899</v>
      </c>
      <c r="L185" s="563">
        <v>39113</v>
      </c>
      <c r="M185" s="563">
        <v>39353</v>
      </c>
      <c r="N185" s="564" t="s">
        <v>262</v>
      </c>
      <c r="O185" s="564">
        <v>56</v>
      </c>
      <c r="P185" s="534">
        <v>9.15</v>
      </c>
    </row>
    <row r="186" spans="1:16" ht="16.2" customHeight="1" x14ac:dyDescent="0.2">
      <c r="A186" s="1"/>
      <c r="B186" s="356" t="s">
        <v>362</v>
      </c>
      <c r="C186" s="339" t="s">
        <v>1839</v>
      </c>
      <c r="D186" s="565" t="s">
        <v>1840</v>
      </c>
      <c r="E186" s="566" t="s">
        <v>824</v>
      </c>
      <c r="F186" s="670">
        <v>549</v>
      </c>
      <c r="G186" s="419">
        <f t="shared" si="2"/>
        <v>549</v>
      </c>
      <c r="H186" s="419">
        <v>549</v>
      </c>
      <c r="I186" s="419" t="s">
        <v>262</v>
      </c>
      <c r="J186" s="567">
        <v>436.61</v>
      </c>
      <c r="K186" s="567">
        <v>994.53999999999905</v>
      </c>
      <c r="L186" s="568">
        <v>39156</v>
      </c>
      <c r="M186" s="568">
        <v>39353</v>
      </c>
      <c r="N186" s="569" t="s">
        <v>262</v>
      </c>
      <c r="O186" s="569">
        <v>40</v>
      </c>
      <c r="P186" s="536">
        <v>6.22</v>
      </c>
    </row>
    <row r="187" spans="1:16" ht="16.2" customHeight="1" x14ac:dyDescent="0.2">
      <c r="A187" s="1"/>
      <c r="B187" s="356" t="s">
        <v>363</v>
      </c>
      <c r="C187" s="84" t="s">
        <v>1841</v>
      </c>
      <c r="D187" s="562" t="s">
        <v>1842</v>
      </c>
      <c r="E187" s="82" t="s">
        <v>824</v>
      </c>
      <c r="F187" s="695">
        <v>338</v>
      </c>
      <c r="G187" s="97">
        <f t="shared" si="2"/>
        <v>338</v>
      </c>
      <c r="H187" s="97">
        <v>338</v>
      </c>
      <c r="I187" s="97" t="s">
        <v>262</v>
      </c>
      <c r="J187" s="168">
        <v>358.68</v>
      </c>
      <c r="K187" s="168">
        <v>634.19000000000005</v>
      </c>
      <c r="L187" s="563">
        <v>39167</v>
      </c>
      <c r="M187" s="563">
        <v>39353</v>
      </c>
      <c r="N187" s="564" t="s">
        <v>262</v>
      </c>
      <c r="O187" s="564">
        <v>27</v>
      </c>
      <c r="P187" s="534">
        <v>4.95</v>
      </c>
    </row>
    <row r="188" spans="1:16" ht="16.2" customHeight="1" x14ac:dyDescent="0.2">
      <c r="A188" s="1"/>
      <c r="B188" s="356" t="s">
        <v>365</v>
      </c>
      <c r="C188" s="339" t="s">
        <v>1843</v>
      </c>
      <c r="D188" s="565" t="s">
        <v>1844</v>
      </c>
      <c r="E188" s="566" t="s">
        <v>824</v>
      </c>
      <c r="F188" s="670">
        <v>746</v>
      </c>
      <c r="G188" s="419">
        <f t="shared" si="2"/>
        <v>746</v>
      </c>
      <c r="H188" s="419">
        <v>746</v>
      </c>
      <c r="I188" s="419" t="s">
        <v>262</v>
      </c>
      <c r="J188" s="567">
        <v>550.97</v>
      </c>
      <c r="K188" s="567">
        <v>1266.0999999999899</v>
      </c>
      <c r="L188" s="568">
        <v>39836</v>
      </c>
      <c r="M188" s="568">
        <v>39871</v>
      </c>
      <c r="N188" s="569" t="s">
        <v>262</v>
      </c>
      <c r="O188" s="569">
        <v>51</v>
      </c>
      <c r="P188" s="536">
        <v>12.16</v>
      </c>
    </row>
    <row r="189" spans="1:16" ht="16.2" customHeight="1" x14ac:dyDescent="0.2">
      <c r="A189" s="1"/>
      <c r="B189" s="356" t="s">
        <v>366</v>
      </c>
      <c r="C189" s="84" t="s">
        <v>1845</v>
      </c>
      <c r="D189" s="562" t="s">
        <v>1846</v>
      </c>
      <c r="E189" s="82" t="s">
        <v>824</v>
      </c>
      <c r="F189" s="695">
        <v>1390</v>
      </c>
      <c r="G189" s="97">
        <f t="shared" si="2"/>
        <v>1390</v>
      </c>
      <c r="H189" s="97">
        <v>1390</v>
      </c>
      <c r="I189" s="97" t="s">
        <v>262</v>
      </c>
      <c r="J189" s="168">
        <v>1102.3199999999899</v>
      </c>
      <c r="K189" s="168">
        <v>2370.21</v>
      </c>
      <c r="L189" s="563">
        <v>39283</v>
      </c>
      <c r="M189" s="563">
        <v>40410</v>
      </c>
      <c r="N189" s="564" t="s">
        <v>262</v>
      </c>
      <c r="O189" s="564">
        <v>31</v>
      </c>
      <c r="P189" s="534">
        <v>6.91</v>
      </c>
    </row>
    <row r="190" spans="1:16" ht="16.2" customHeight="1" x14ac:dyDescent="0.2">
      <c r="A190" s="1"/>
      <c r="B190" s="356" t="s">
        <v>367</v>
      </c>
      <c r="C190" s="339" t="s">
        <v>1847</v>
      </c>
      <c r="D190" s="565" t="s">
        <v>1848</v>
      </c>
      <c r="E190" s="566" t="s">
        <v>824</v>
      </c>
      <c r="F190" s="670">
        <v>494</v>
      </c>
      <c r="G190" s="419">
        <f t="shared" si="2"/>
        <v>494</v>
      </c>
      <c r="H190" s="419">
        <v>494</v>
      </c>
      <c r="I190" s="419" t="s">
        <v>262</v>
      </c>
      <c r="J190" s="567">
        <v>313.31999999999903</v>
      </c>
      <c r="K190" s="567">
        <v>1106.1600000000001</v>
      </c>
      <c r="L190" s="568">
        <v>33616</v>
      </c>
      <c r="M190" s="568">
        <v>38987</v>
      </c>
      <c r="N190" s="569" t="s">
        <v>262</v>
      </c>
      <c r="O190" s="569">
        <v>89</v>
      </c>
      <c r="P190" s="536">
        <v>5.4</v>
      </c>
    </row>
    <row r="191" spans="1:16" ht="16.2" customHeight="1" x14ac:dyDescent="0.2">
      <c r="A191" s="1"/>
      <c r="B191" s="356" t="s">
        <v>368</v>
      </c>
      <c r="C191" s="84" t="s">
        <v>1849</v>
      </c>
      <c r="D191" s="562" t="s">
        <v>1850</v>
      </c>
      <c r="E191" s="82" t="s">
        <v>824</v>
      </c>
      <c r="F191" s="695">
        <v>1860</v>
      </c>
      <c r="G191" s="97">
        <f t="shared" si="2"/>
        <v>1860</v>
      </c>
      <c r="H191" s="97">
        <v>1860</v>
      </c>
      <c r="I191" s="97" t="s">
        <v>262</v>
      </c>
      <c r="J191" s="168">
        <v>502.25999999999902</v>
      </c>
      <c r="K191" s="168">
        <v>2584.17</v>
      </c>
      <c r="L191" s="563">
        <v>38029</v>
      </c>
      <c r="M191" s="563">
        <v>38988</v>
      </c>
      <c r="N191" s="564" t="s">
        <v>262</v>
      </c>
      <c r="O191" s="564">
        <v>34</v>
      </c>
      <c r="P191" s="534">
        <v>8.98</v>
      </c>
    </row>
    <row r="192" spans="1:16" ht="16.2" customHeight="1" x14ac:dyDescent="0.2">
      <c r="A192" s="1"/>
      <c r="B192" s="356" t="s">
        <v>369</v>
      </c>
      <c r="C192" s="84" t="s">
        <v>1851</v>
      </c>
      <c r="D192" s="562" t="s">
        <v>938</v>
      </c>
      <c r="E192" s="82" t="s">
        <v>824</v>
      </c>
      <c r="F192" s="695">
        <v>1040</v>
      </c>
      <c r="G192" s="97">
        <f t="shared" si="2"/>
        <v>1040</v>
      </c>
      <c r="H192" s="97">
        <v>1040</v>
      </c>
      <c r="I192" s="97" t="s">
        <v>262</v>
      </c>
      <c r="J192" s="168">
        <v>411.02999999999901</v>
      </c>
      <c r="K192" s="168">
        <v>2402.27</v>
      </c>
      <c r="L192" s="563">
        <v>32583</v>
      </c>
      <c r="M192" s="563">
        <v>38988</v>
      </c>
      <c r="N192" s="564" t="s">
        <v>262</v>
      </c>
      <c r="O192" s="564">
        <v>168</v>
      </c>
      <c r="P192" s="534">
        <v>5.56</v>
      </c>
    </row>
    <row r="193" spans="1:16" ht="16.2" customHeight="1" x14ac:dyDescent="0.2">
      <c r="A193" s="1"/>
      <c r="B193" s="356" t="s">
        <v>370</v>
      </c>
      <c r="C193" s="84" t="s">
        <v>1852</v>
      </c>
      <c r="D193" s="562" t="s">
        <v>1853</v>
      </c>
      <c r="E193" s="82" t="s">
        <v>824</v>
      </c>
      <c r="F193" s="695">
        <v>951</v>
      </c>
      <c r="G193" s="97">
        <f t="shared" si="2"/>
        <v>951</v>
      </c>
      <c r="H193" s="97">
        <v>951</v>
      </c>
      <c r="I193" s="97" t="s">
        <v>262</v>
      </c>
      <c r="J193" s="168">
        <v>885.91999999999905</v>
      </c>
      <c r="K193" s="168">
        <v>1640.5400000000002</v>
      </c>
      <c r="L193" s="563">
        <v>32081</v>
      </c>
      <c r="M193" s="563">
        <v>38988</v>
      </c>
      <c r="N193" s="564" t="s">
        <v>262</v>
      </c>
      <c r="O193" s="564">
        <v>77</v>
      </c>
      <c r="P193" s="534">
        <v>8.1</v>
      </c>
    </row>
    <row r="194" spans="1:16" ht="16.2" customHeight="1" x14ac:dyDescent="0.2">
      <c r="A194" s="1"/>
      <c r="B194" s="356" t="s">
        <v>371</v>
      </c>
      <c r="C194" s="339" t="s">
        <v>1854</v>
      </c>
      <c r="D194" s="565" t="s">
        <v>1855</v>
      </c>
      <c r="E194" s="566" t="s">
        <v>824</v>
      </c>
      <c r="F194" s="670">
        <v>905</v>
      </c>
      <c r="G194" s="419">
        <f t="shared" si="2"/>
        <v>905</v>
      </c>
      <c r="H194" s="419">
        <v>905</v>
      </c>
      <c r="I194" s="419" t="s">
        <v>262</v>
      </c>
      <c r="J194" s="567">
        <v>252.16</v>
      </c>
      <c r="K194" s="567">
        <v>1369.2</v>
      </c>
      <c r="L194" s="568">
        <v>38357</v>
      </c>
      <c r="M194" s="568">
        <v>38988</v>
      </c>
      <c r="N194" s="569" t="s">
        <v>262</v>
      </c>
      <c r="O194" s="569">
        <v>15</v>
      </c>
      <c r="P194" s="536">
        <v>4.91</v>
      </c>
    </row>
    <row r="195" spans="1:16" ht="16.2" customHeight="1" x14ac:dyDescent="0.2">
      <c r="A195" s="1"/>
      <c r="B195" s="356" t="s">
        <v>372</v>
      </c>
      <c r="C195" s="84" t="s">
        <v>1856</v>
      </c>
      <c r="D195" s="562" t="s">
        <v>1857</v>
      </c>
      <c r="E195" s="82" t="s">
        <v>824</v>
      </c>
      <c r="F195" s="695">
        <v>774</v>
      </c>
      <c r="G195" s="97">
        <f t="shared" si="2"/>
        <v>774</v>
      </c>
      <c r="H195" s="97">
        <v>774</v>
      </c>
      <c r="I195" s="97" t="s">
        <v>262</v>
      </c>
      <c r="J195" s="168">
        <v>581.64999999999895</v>
      </c>
      <c r="K195" s="168">
        <v>1446.39</v>
      </c>
      <c r="L195" s="563">
        <v>39518</v>
      </c>
      <c r="M195" s="563">
        <v>39569</v>
      </c>
      <c r="N195" s="564" t="s">
        <v>262</v>
      </c>
      <c r="O195" s="564">
        <v>64</v>
      </c>
      <c r="P195" s="534">
        <v>5.33</v>
      </c>
    </row>
    <row r="196" spans="1:16" ht="16.2" customHeight="1" x14ac:dyDescent="0.2">
      <c r="A196" s="1"/>
      <c r="B196" s="356" t="s">
        <v>373</v>
      </c>
      <c r="C196" s="339" t="s">
        <v>1044</v>
      </c>
      <c r="D196" s="565" t="s">
        <v>1858</v>
      </c>
      <c r="E196" s="566" t="s">
        <v>824</v>
      </c>
      <c r="F196" s="670">
        <v>1720</v>
      </c>
      <c r="G196" s="419">
        <f t="shared" si="2"/>
        <v>1720</v>
      </c>
      <c r="H196" s="419">
        <v>1720</v>
      </c>
      <c r="I196" s="419" t="s">
        <v>262</v>
      </c>
      <c r="J196" s="567">
        <v>867.24</v>
      </c>
      <c r="K196" s="567">
        <v>2660.78</v>
      </c>
      <c r="L196" s="568">
        <v>39477</v>
      </c>
      <c r="M196" s="568">
        <v>41992</v>
      </c>
      <c r="N196" s="569" t="s">
        <v>262</v>
      </c>
      <c r="O196" s="569">
        <v>29</v>
      </c>
      <c r="P196" s="536">
        <v>6.17</v>
      </c>
    </row>
    <row r="197" spans="1:16" ht="16.2" customHeight="1" x14ac:dyDescent="0.2">
      <c r="A197" s="1"/>
      <c r="B197" s="356" t="s">
        <v>375</v>
      </c>
      <c r="C197" s="84" t="s">
        <v>1859</v>
      </c>
      <c r="D197" s="562" t="s">
        <v>1860</v>
      </c>
      <c r="E197" s="82" t="s">
        <v>824</v>
      </c>
      <c r="F197" s="695">
        <v>498</v>
      </c>
      <c r="G197" s="97">
        <f t="shared" ref="G197:G260" si="3">ROUNDDOWN(F197,0)</f>
        <v>498</v>
      </c>
      <c r="H197" s="97">
        <v>498</v>
      </c>
      <c r="I197" s="97" t="s">
        <v>262</v>
      </c>
      <c r="J197" s="168">
        <v>593.03999999999905</v>
      </c>
      <c r="K197" s="168">
        <v>1004.53</v>
      </c>
      <c r="L197" s="563">
        <v>39489</v>
      </c>
      <c r="M197" s="563">
        <v>39510</v>
      </c>
      <c r="N197" s="564" t="s">
        <v>262</v>
      </c>
      <c r="O197" s="564">
        <v>43</v>
      </c>
      <c r="P197" s="534">
        <v>11.76</v>
      </c>
    </row>
    <row r="198" spans="1:16" ht="16.2" customHeight="1" x14ac:dyDescent="0.2">
      <c r="A198" s="1"/>
      <c r="B198" s="356" t="s">
        <v>376</v>
      </c>
      <c r="C198" s="339" t="s">
        <v>1861</v>
      </c>
      <c r="D198" s="565" t="s">
        <v>1862</v>
      </c>
      <c r="E198" s="566" t="s">
        <v>824</v>
      </c>
      <c r="F198" s="670">
        <v>1060</v>
      </c>
      <c r="G198" s="419">
        <f t="shared" si="3"/>
        <v>1060</v>
      </c>
      <c r="H198" s="419">
        <v>1060</v>
      </c>
      <c r="I198" s="419" t="s">
        <v>262</v>
      </c>
      <c r="J198" s="567">
        <v>990.38</v>
      </c>
      <c r="K198" s="567">
        <v>2272.01999999999</v>
      </c>
      <c r="L198" s="568">
        <v>31787</v>
      </c>
      <c r="M198" s="568">
        <v>38987</v>
      </c>
      <c r="N198" s="569" t="s">
        <v>262</v>
      </c>
      <c r="O198" s="569">
        <v>48</v>
      </c>
      <c r="P198" s="536">
        <v>9.6999999999999993</v>
      </c>
    </row>
    <row r="199" spans="1:16" ht="16.2" customHeight="1" x14ac:dyDescent="0.2">
      <c r="A199" s="1"/>
      <c r="B199" s="356" t="s">
        <v>377</v>
      </c>
      <c r="C199" s="84" t="s">
        <v>1863</v>
      </c>
      <c r="D199" s="562" t="s">
        <v>1864</v>
      </c>
      <c r="E199" s="82" t="s">
        <v>824</v>
      </c>
      <c r="F199" s="695">
        <v>414</v>
      </c>
      <c r="G199" s="97">
        <f t="shared" si="3"/>
        <v>414</v>
      </c>
      <c r="H199" s="97">
        <v>414</v>
      </c>
      <c r="I199" s="97" t="s">
        <v>262</v>
      </c>
      <c r="J199" s="168">
        <v>260.88</v>
      </c>
      <c r="K199" s="168">
        <v>666.90999999999894</v>
      </c>
      <c r="L199" s="563">
        <v>37663</v>
      </c>
      <c r="M199" s="563">
        <v>38988</v>
      </c>
      <c r="N199" s="564" t="s">
        <v>262</v>
      </c>
      <c r="O199" s="564">
        <v>20</v>
      </c>
      <c r="P199" s="534">
        <v>8.16</v>
      </c>
    </row>
    <row r="200" spans="1:16" ht="16.2" customHeight="1" x14ac:dyDescent="0.2">
      <c r="A200" s="1"/>
      <c r="B200" s="356" t="s">
        <v>378</v>
      </c>
      <c r="C200" s="84" t="s">
        <v>1865</v>
      </c>
      <c r="D200" s="562" t="s">
        <v>939</v>
      </c>
      <c r="E200" s="82" t="s">
        <v>824</v>
      </c>
      <c r="F200" s="695">
        <v>1790</v>
      </c>
      <c r="G200" s="97">
        <f t="shared" si="3"/>
        <v>1790</v>
      </c>
      <c r="H200" s="97">
        <v>1790</v>
      </c>
      <c r="I200" s="97" t="s">
        <v>262</v>
      </c>
      <c r="J200" s="168">
        <v>916.74</v>
      </c>
      <c r="K200" s="168">
        <v>2638.21</v>
      </c>
      <c r="L200" s="563">
        <v>39479</v>
      </c>
      <c r="M200" s="563">
        <v>41992</v>
      </c>
      <c r="N200" s="564" t="s">
        <v>262</v>
      </c>
      <c r="O200" s="564">
        <v>26</v>
      </c>
      <c r="P200" s="534">
        <v>10.1</v>
      </c>
    </row>
    <row r="201" spans="1:16" ht="16.2" customHeight="1" x14ac:dyDescent="0.2">
      <c r="A201" s="1"/>
      <c r="B201" s="356" t="s">
        <v>379</v>
      </c>
      <c r="C201" s="84" t="s">
        <v>1866</v>
      </c>
      <c r="D201" s="562" t="s">
        <v>1867</v>
      </c>
      <c r="E201" s="82" t="s">
        <v>824</v>
      </c>
      <c r="F201" s="695">
        <v>730</v>
      </c>
      <c r="G201" s="97">
        <f t="shared" si="3"/>
        <v>730</v>
      </c>
      <c r="H201" s="97">
        <v>730</v>
      </c>
      <c r="I201" s="97" t="s">
        <v>262</v>
      </c>
      <c r="J201" s="168">
        <v>386.23</v>
      </c>
      <c r="K201" s="168">
        <v>1094.23</v>
      </c>
      <c r="L201" s="563">
        <v>38967</v>
      </c>
      <c r="M201" s="563">
        <v>39135</v>
      </c>
      <c r="N201" s="564" t="s">
        <v>262</v>
      </c>
      <c r="O201" s="564">
        <v>20</v>
      </c>
      <c r="P201" s="534">
        <v>6.72</v>
      </c>
    </row>
    <row r="202" spans="1:16" ht="16.2" customHeight="1" x14ac:dyDescent="0.2">
      <c r="A202" s="1"/>
      <c r="B202" s="356" t="s">
        <v>380</v>
      </c>
      <c r="C202" s="339" t="s">
        <v>1868</v>
      </c>
      <c r="D202" s="565" t="s">
        <v>1869</v>
      </c>
      <c r="E202" s="566" t="s">
        <v>824</v>
      </c>
      <c r="F202" s="670">
        <v>437</v>
      </c>
      <c r="G202" s="419">
        <f t="shared" si="3"/>
        <v>437</v>
      </c>
      <c r="H202" s="419">
        <v>437</v>
      </c>
      <c r="I202" s="419" t="s">
        <v>262</v>
      </c>
      <c r="J202" s="567">
        <v>831.00999999999794</v>
      </c>
      <c r="K202" s="567">
        <v>1374.14</v>
      </c>
      <c r="L202" s="568">
        <v>32387</v>
      </c>
      <c r="M202" s="568">
        <v>39171</v>
      </c>
      <c r="N202" s="569" t="s">
        <v>262</v>
      </c>
      <c r="O202" s="569">
        <v>67</v>
      </c>
      <c r="P202" s="536">
        <v>8.0500000000000007</v>
      </c>
    </row>
    <row r="203" spans="1:16" ht="16.2" customHeight="1" x14ac:dyDescent="0.2">
      <c r="A203" s="1"/>
      <c r="B203" s="356" t="s">
        <v>381</v>
      </c>
      <c r="C203" s="84" t="s">
        <v>1870</v>
      </c>
      <c r="D203" s="562" t="s">
        <v>1871</v>
      </c>
      <c r="E203" s="82" t="s">
        <v>824</v>
      </c>
      <c r="F203" s="695">
        <v>3800</v>
      </c>
      <c r="G203" s="97">
        <f t="shared" si="3"/>
        <v>3800</v>
      </c>
      <c r="H203" s="97">
        <v>3800</v>
      </c>
      <c r="I203" s="97" t="s">
        <v>262</v>
      </c>
      <c r="J203" s="168">
        <v>771.08</v>
      </c>
      <c r="K203" s="168">
        <v>5110.9799999999896</v>
      </c>
      <c r="L203" s="563">
        <v>39072</v>
      </c>
      <c r="M203" s="563">
        <v>41520</v>
      </c>
      <c r="N203" s="564" t="s">
        <v>262</v>
      </c>
      <c r="O203" s="564">
        <v>52</v>
      </c>
      <c r="P203" s="534">
        <v>8.42</v>
      </c>
    </row>
    <row r="204" spans="1:16" ht="16.2" customHeight="1" x14ac:dyDescent="0.2">
      <c r="A204" s="1"/>
      <c r="B204" s="356" t="s">
        <v>382</v>
      </c>
      <c r="C204" s="339" t="s">
        <v>1872</v>
      </c>
      <c r="D204" s="565" t="s">
        <v>1873</v>
      </c>
      <c r="E204" s="566" t="s">
        <v>824</v>
      </c>
      <c r="F204" s="670">
        <v>2420</v>
      </c>
      <c r="G204" s="419">
        <f t="shared" si="3"/>
        <v>2420</v>
      </c>
      <c r="H204" s="419">
        <v>2420</v>
      </c>
      <c r="I204" s="419" t="s">
        <v>262</v>
      </c>
      <c r="J204" s="567">
        <v>574.23</v>
      </c>
      <c r="K204" s="567">
        <v>3917.5999999999899</v>
      </c>
      <c r="L204" s="568">
        <v>38049</v>
      </c>
      <c r="M204" s="568">
        <v>38988</v>
      </c>
      <c r="N204" s="569" t="s">
        <v>262</v>
      </c>
      <c r="O204" s="569">
        <v>79</v>
      </c>
      <c r="P204" s="536">
        <v>7.56</v>
      </c>
    </row>
    <row r="205" spans="1:16" ht="16.2" customHeight="1" x14ac:dyDescent="0.2">
      <c r="A205" s="1"/>
      <c r="B205" s="356" t="s">
        <v>383</v>
      </c>
      <c r="C205" s="84" t="s">
        <v>1874</v>
      </c>
      <c r="D205" s="562" t="s">
        <v>1875</v>
      </c>
      <c r="E205" s="82" t="s">
        <v>824</v>
      </c>
      <c r="F205" s="695">
        <v>779</v>
      </c>
      <c r="G205" s="97">
        <f t="shared" si="3"/>
        <v>779</v>
      </c>
      <c r="H205" s="97">
        <v>779</v>
      </c>
      <c r="I205" s="97" t="s">
        <v>262</v>
      </c>
      <c r="J205" s="168">
        <v>273.76999999999902</v>
      </c>
      <c r="K205" s="168">
        <v>1185.3399999999899</v>
      </c>
      <c r="L205" s="563">
        <v>38049</v>
      </c>
      <c r="M205" s="563">
        <v>38988</v>
      </c>
      <c r="N205" s="564" t="s">
        <v>262</v>
      </c>
      <c r="O205" s="564">
        <v>28</v>
      </c>
      <c r="P205" s="534">
        <v>3.9</v>
      </c>
    </row>
    <row r="206" spans="1:16" ht="16.2" customHeight="1" x14ac:dyDescent="0.2">
      <c r="A206" s="1"/>
      <c r="B206" s="356" t="s">
        <v>384</v>
      </c>
      <c r="C206" s="339" t="s">
        <v>1876</v>
      </c>
      <c r="D206" s="565" t="s">
        <v>1877</v>
      </c>
      <c r="E206" s="566" t="s">
        <v>824</v>
      </c>
      <c r="F206" s="670">
        <v>632</v>
      </c>
      <c r="G206" s="419">
        <f t="shared" si="3"/>
        <v>632</v>
      </c>
      <c r="H206" s="419">
        <v>632</v>
      </c>
      <c r="I206" s="419" t="s">
        <v>262</v>
      </c>
      <c r="J206" s="567">
        <v>192.33</v>
      </c>
      <c r="K206" s="567">
        <v>958.47</v>
      </c>
      <c r="L206" s="568">
        <v>37697</v>
      </c>
      <c r="M206" s="568">
        <v>38988</v>
      </c>
      <c r="N206" s="569" t="s">
        <v>262</v>
      </c>
      <c r="O206" s="569">
        <v>12</v>
      </c>
      <c r="P206" s="536">
        <v>3.78</v>
      </c>
    </row>
    <row r="207" spans="1:16" ht="16.2" customHeight="1" x14ac:dyDescent="0.2">
      <c r="A207" s="1"/>
      <c r="B207" s="356" t="s">
        <v>385</v>
      </c>
      <c r="C207" s="84" t="s">
        <v>1878</v>
      </c>
      <c r="D207" s="562" t="s">
        <v>1879</v>
      </c>
      <c r="E207" s="82" t="s">
        <v>824</v>
      </c>
      <c r="F207" s="695">
        <v>528</v>
      </c>
      <c r="G207" s="97">
        <f t="shared" si="3"/>
        <v>528</v>
      </c>
      <c r="H207" s="97">
        <v>528</v>
      </c>
      <c r="I207" s="97" t="s">
        <v>262</v>
      </c>
      <c r="J207" s="168">
        <v>281.63999999999902</v>
      </c>
      <c r="K207" s="168">
        <v>1350.89</v>
      </c>
      <c r="L207" s="563">
        <v>32756</v>
      </c>
      <c r="M207" s="563">
        <v>38987</v>
      </c>
      <c r="N207" s="564" t="s">
        <v>262</v>
      </c>
      <c r="O207" s="564">
        <v>64</v>
      </c>
      <c r="P207" s="534">
        <v>5.88</v>
      </c>
    </row>
    <row r="208" spans="1:16" ht="16.2" customHeight="1" x14ac:dyDescent="0.2">
      <c r="A208" s="1"/>
      <c r="B208" s="356" t="s">
        <v>386</v>
      </c>
      <c r="C208" s="84" t="s">
        <v>1880</v>
      </c>
      <c r="D208" s="562" t="s">
        <v>940</v>
      </c>
      <c r="E208" s="82" t="s">
        <v>824</v>
      </c>
      <c r="F208" s="695">
        <v>1290</v>
      </c>
      <c r="G208" s="97">
        <f t="shared" si="3"/>
        <v>1290</v>
      </c>
      <c r="H208" s="97">
        <v>1290</v>
      </c>
      <c r="I208" s="97" t="s">
        <v>262</v>
      </c>
      <c r="J208" s="168">
        <v>408.94999999999902</v>
      </c>
      <c r="K208" s="168">
        <v>2200.7800000000002</v>
      </c>
      <c r="L208" s="563">
        <v>38359</v>
      </c>
      <c r="M208" s="563">
        <v>38988</v>
      </c>
      <c r="N208" s="564" t="s">
        <v>262</v>
      </c>
      <c r="O208" s="564">
        <v>27</v>
      </c>
      <c r="P208" s="534">
        <v>6.3</v>
      </c>
    </row>
    <row r="209" spans="1:16" ht="16.2" customHeight="1" x14ac:dyDescent="0.2">
      <c r="A209" s="1"/>
      <c r="B209" s="356" t="s">
        <v>387</v>
      </c>
      <c r="C209" s="84" t="s">
        <v>1881</v>
      </c>
      <c r="D209" s="562" t="s">
        <v>1882</v>
      </c>
      <c r="E209" s="82" t="s">
        <v>824</v>
      </c>
      <c r="F209" s="695">
        <v>758</v>
      </c>
      <c r="G209" s="97">
        <f t="shared" si="3"/>
        <v>758</v>
      </c>
      <c r="H209" s="97">
        <v>758</v>
      </c>
      <c r="I209" s="97" t="s">
        <v>262</v>
      </c>
      <c r="J209" s="168">
        <v>348.75</v>
      </c>
      <c r="K209" s="168">
        <v>1073.74</v>
      </c>
      <c r="L209" s="563">
        <v>38049</v>
      </c>
      <c r="M209" s="563">
        <v>38988</v>
      </c>
      <c r="N209" s="564" t="s">
        <v>262</v>
      </c>
      <c r="O209" s="564">
        <v>22</v>
      </c>
      <c r="P209" s="534">
        <v>3.66</v>
      </c>
    </row>
    <row r="210" spans="1:16" ht="16.2" customHeight="1" x14ac:dyDescent="0.2">
      <c r="A210" s="1"/>
      <c r="B210" s="356" t="s">
        <v>388</v>
      </c>
      <c r="C210" s="339" t="s">
        <v>1883</v>
      </c>
      <c r="D210" s="565" t="s">
        <v>1884</v>
      </c>
      <c r="E210" s="566" t="s">
        <v>824</v>
      </c>
      <c r="F210" s="670">
        <v>722</v>
      </c>
      <c r="G210" s="419">
        <f t="shared" si="3"/>
        <v>722</v>
      </c>
      <c r="H210" s="419">
        <v>722</v>
      </c>
      <c r="I210" s="419" t="s">
        <v>262</v>
      </c>
      <c r="J210" s="567">
        <v>388.24</v>
      </c>
      <c r="K210" s="567">
        <v>1159.3499999999899</v>
      </c>
      <c r="L210" s="568">
        <v>37705</v>
      </c>
      <c r="M210" s="568">
        <v>38988</v>
      </c>
      <c r="N210" s="569" t="s">
        <v>262</v>
      </c>
      <c r="O210" s="569">
        <v>21</v>
      </c>
      <c r="P210" s="536">
        <v>4.37</v>
      </c>
    </row>
    <row r="211" spans="1:16" ht="16.2" customHeight="1" x14ac:dyDescent="0.2">
      <c r="A211" s="1"/>
      <c r="B211" s="356" t="s">
        <v>389</v>
      </c>
      <c r="C211" s="84" t="s">
        <v>1885</v>
      </c>
      <c r="D211" s="562" t="s">
        <v>1886</v>
      </c>
      <c r="E211" s="82" t="s">
        <v>824</v>
      </c>
      <c r="F211" s="695">
        <v>640</v>
      </c>
      <c r="G211" s="97">
        <f t="shared" si="3"/>
        <v>640</v>
      </c>
      <c r="H211" s="97">
        <v>640</v>
      </c>
      <c r="I211" s="97" t="s">
        <v>262</v>
      </c>
      <c r="J211" s="168">
        <v>317.85000000000002</v>
      </c>
      <c r="K211" s="168">
        <v>1076.5699999999899</v>
      </c>
      <c r="L211" s="563">
        <v>38030</v>
      </c>
      <c r="M211" s="563">
        <v>38988</v>
      </c>
      <c r="N211" s="564" t="s">
        <v>262</v>
      </c>
      <c r="O211" s="564">
        <v>14</v>
      </c>
      <c r="P211" s="534">
        <v>4.78</v>
      </c>
    </row>
    <row r="212" spans="1:16" ht="16.2" customHeight="1" x14ac:dyDescent="0.2">
      <c r="A212" s="1"/>
      <c r="B212" s="356" t="s">
        <v>390</v>
      </c>
      <c r="C212" s="339" t="s">
        <v>1887</v>
      </c>
      <c r="D212" s="565" t="s">
        <v>1888</v>
      </c>
      <c r="E212" s="566" t="s">
        <v>824</v>
      </c>
      <c r="F212" s="670">
        <v>981</v>
      </c>
      <c r="G212" s="419">
        <f t="shared" si="3"/>
        <v>981</v>
      </c>
      <c r="H212" s="419">
        <v>981</v>
      </c>
      <c r="I212" s="419" t="s">
        <v>262</v>
      </c>
      <c r="J212" s="567">
        <v>502.88999999999902</v>
      </c>
      <c r="K212" s="567">
        <v>1563.1099999999899</v>
      </c>
      <c r="L212" s="568">
        <v>38776</v>
      </c>
      <c r="M212" s="568">
        <v>39135</v>
      </c>
      <c r="N212" s="569" t="s">
        <v>262</v>
      </c>
      <c r="O212" s="569">
        <v>25</v>
      </c>
      <c r="P212" s="536">
        <v>4.5999999999999996</v>
      </c>
    </row>
    <row r="213" spans="1:16" ht="16.2" customHeight="1" x14ac:dyDescent="0.2">
      <c r="A213" s="1"/>
      <c r="B213" s="356" t="s">
        <v>391</v>
      </c>
      <c r="C213" s="84" t="s">
        <v>1889</v>
      </c>
      <c r="D213" s="562" t="s">
        <v>1890</v>
      </c>
      <c r="E213" s="82" t="s">
        <v>824</v>
      </c>
      <c r="F213" s="695">
        <v>1140</v>
      </c>
      <c r="G213" s="97">
        <f t="shared" si="3"/>
        <v>1140</v>
      </c>
      <c r="H213" s="97">
        <v>1140</v>
      </c>
      <c r="I213" s="97" t="s">
        <v>262</v>
      </c>
      <c r="J213" s="168">
        <v>703.46</v>
      </c>
      <c r="K213" s="168">
        <v>2118.4299999999898</v>
      </c>
      <c r="L213" s="563">
        <v>38784</v>
      </c>
      <c r="M213" s="563">
        <v>40555</v>
      </c>
      <c r="N213" s="564" t="s">
        <v>262</v>
      </c>
      <c r="O213" s="564">
        <v>29</v>
      </c>
      <c r="P213" s="534">
        <v>5.22</v>
      </c>
    </row>
    <row r="214" spans="1:16" ht="16.2" customHeight="1" x14ac:dyDescent="0.2">
      <c r="A214" s="1"/>
      <c r="B214" s="356" t="s">
        <v>393</v>
      </c>
      <c r="C214" s="339" t="s">
        <v>1891</v>
      </c>
      <c r="D214" s="565" t="s">
        <v>1892</v>
      </c>
      <c r="E214" s="566" t="s">
        <v>824</v>
      </c>
      <c r="F214" s="670">
        <v>1080</v>
      </c>
      <c r="G214" s="419">
        <f t="shared" si="3"/>
        <v>1080</v>
      </c>
      <c r="H214" s="419">
        <v>1080</v>
      </c>
      <c r="I214" s="419" t="s">
        <v>262</v>
      </c>
      <c r="J214" s="567">
        <v>475.41</v>
      </c>
      <c r="K214" s="567">
        <v>2179.8499999999899</v>
      </c>
      <c r="L214" s="568">
        <v>39042</v>
      </c>
      <c r="M214" s="568">
        <v>40367</v>
      </c>
      <c r="N214" s="569" t="s">
        <v>262</v>
      </c>
      <c r="O214" s="569">
        <v>29</v>
      </c>
      <c r="P214" s="536">
        <v>5.29</v>
      </c>
    </row>
    <row r="215" spans="1:16" ht="16.2" customHeight="1" x14ac:dyDescent="0.2">
      <c r="A215" s="1"/>
      <c r="B215" s="356" t="s">
        <v>394</v>
      </c>
      <c r="C215" s="84" t="s">
        <v>1893</v>
      </c>
      <c r="D215" s="562" t="s">
        <v>1894</v>
      </c>
      <c r="E215" s="82" t="s">
        <v>824</v>
      </c>
      <c r="F215" s="695">
        <v>384</v>
      </c>
      <c r="G215" s="97">
        <f t="shared" si="3"/>
        <v>384</v>
      </c>
      <c r="H215" s="97">
        <v>384</v>
      </c>
      <c r="I215" s="97" t="s">
        <v>262</v>
      </c>
      <c r="J215" s="168">
        <v>311.06999999999903</v>
      </c>
      <c r="K215" s="168">
        <v>1101.69</v>
      </c>
      <c r="L215" s="563">
        <v>31831</v>
      </c>
      <c r="M215" s="563">
        <v>38987</v>
      </c>
      <c r="N215" s="564" t="s">
        <v>262</v>
      </c>
      <c r="O215" s="564">
        <v>101</v>
      </c>
      <c r="P215" s="534">
        <v>10.63</v>
      </c>
    </row>
    <row r="216" spans="1:16" ht="16.2" customHeight="1" x14ac:dyDescent="0.2">
      <c r="A216" s="1"/>
      <c r="B216" s="356" t="s">
        <v>395</v>
      </c>
      <c r="C216" s="84" t="s">
        <v>1895</v>
      </c>
      <c r="D216" s="562" t="s">
        <v>941</v>
      </c>
      <c r="E216" s="82" t="s">
        <v>824</v>
      </c>
      <c r="F216" s="695">
        <v>1910</v>
      </c>
      <c r="G216" s="97">
        <f t="shared" si="3"/>
        <v>1910</v>
      </c>
      <c r="H216" s="97">
        <v>1910</v>
      </c>
      <c r="I216" s="97" t="s">
        <v>262</v>
      </c>
      <c r="J216" s="168">
        <v>694.61</v>
      </c>
      <c r="K216" s="168">
        <v>4417.42</v>
      </c>
      <c r="L216" s="563">
        <v>36909</v>
      </c>
      <c r="M216" s="563">
        <v>40883</v>
      </c>
      <c r="N216" s="564" t="s">
        <v>262</v>
      </c>
      <c r="O216" s="564">
        <v>147</v>
      </c>
      <c r="P216" s="534">
        <v>7.86</v>
      </c>
    </row>
    <row r="217" spans="1:16" ht="16.2" customHeight="1" x14ac:dyDescent="0.2">
      <c r="A217" s="1"/>
      <c r="B217" s="356" t="s">
        <v>396</v>
      </c>
      <c r="C217" s="84" t="s">
        <v>1896</v>
      </c>
      <c r="D217" s="562" t="s">
        <v>1897</v>
      </c>
      <c r="E217" s="82" t="s">
        <v>824</v>
      </c>
      <c r="F217" s="695">
        <v>1910</v>
      </c>
      <c r="G217" s="97">
        <f t="shared" si="3"/>
        <v>1910</v>
      </c>
      <c r="H217" s="97">
        <v>1910</v>
      </c>
      <c r="I217" s="97" t="s">
        <v>262</v>
      </c>
      <c r="J217" s="168">
        <v>6402.84</v>
      </c>
      <c r="K217" s="168">
        <v>6220.34</v>
      </c>
      <c r="L217" s="563">
        <v>33271</v>
      </c>
      <c r="M217" s="563">
        <v>39428</v>
      </c>
      <c r="N217" s="564" t="s">
        <v>262</v>
      </c>
      <c r="O217" s="564">
        <v>95</v>
      </c>
      <c r="P217" s="534">
        <v>5.53</v>
      </c>
    </row>
    <row r="218" spans="1:16" ht="36.75" customHeight="1" x14ac:dyDescent="0.2">
      <c r="A218" s="1"/>
      <c r="B218" s="356" t="s">
        <v>397</v>
      </c>
      <c r="C218" s="339" t="s">
        <v>1898</v>
      </c>
      <c r="D218" s="570" t="s">
        <v>1899</v>
      </c>
      <c r="E218" s="566" t="s">
        <v>824</v>
      </c>
      <c r="F218" s="670">
        <v>1280</v>
      </c>
      <c r="G218" s="419">
        <f t="shared" si="3"/>
        <v>1280</v>
      </c>
      <c r="H218" s="419">
        <v>1280</v>
      </c>
      <c r="I218" s="419" t="s">
        <v>262</v>
      </c>
      <c r="J218" s="567">
        <v>2812.25</v>
      </c>
      <c r="K218" s="567">
        <v>3242.0399999999991</v>
      </c>
      <c r="L218" s="568">
        <v>33985</v>
      </c>
      <c r="M218" s="568">
        <v>39430</v>
      </c>
      <c r="N218" s="569" t="s">
        <v>262</v>
      </c>
      <c r="O218" s="696" t="s">
        <v>984</v>
      </c>
      <c r="P218" s="697" t="s">
        <v>985</v>
      </c>
    </row>
    <row r="219" spans="1:16" ht="16.2" customHeight="1" x14ac:dyDescent="0.2">
      <c r="A219" s="1"/>
      <c r="B219" s="356" t="s">
        <v>398</v>
      </c>
      <c r="C219" s="84" t="s">
        <v>1900</v>
      </c>
      <c r="D219" s="562" t="s">
        <v>1901</v>
      </c>
      <c r="E219" s="82" t="s">
        <v>824</v>
      </c>
      <c r="F219" s="695">
        <v>791</v>
      </c>
      <c r="G219" s="97">
        <f t="shared" si="3"/>
        <v>791</v>
      </c>
      <c r="H219" s="97">
        <v>791</v>
      </c>
      <c r="I219" s="97" t="s">
        <v>262</v>
      </c>
      <c r="J219" s="168">
        <v>611.63</v>
      </c>
      <c r="K219" s="168">
        <v>1741.55</v>
      </c>
      <c r="L219" s="563">
        <v>38195</v>
      </c>
      <c r="M219" s="563">
        <v>41068</v>
      </c>
      <c r="N219" s="564" t="s">
        <v>262</v>
      </c>
      <c r="O219" s="564">
        <v>25</v>
      </c>
      <c r="P219" s="534">
        <v>5.01</v>
      </c>
    </row>
    <row r="220" spans="1:16" ht="16.2" customHeight="1" x14ac:dyDescent="0.2">
      <c r="A220" s="1"/>
      <c r="B220" s="356" t="s">
        <v>399</v>
      </c>
      <c r="C220" s="339" t="s">
        <v>1902</v>
      </c>
      <c r="D220" s="565" t="s">
        <v>1903</v>
      </c>
      <c r="E220" s="566" t="s">
        <v>824</v>
      </c>
      <c r="F220" s="670">
        <v>1520</v>
      </c>
      <c r="G220" s="419">
        <f t="shared" si="3"/>
        <v>1520</v>
      </c>
      <c r="H220" s="419">
        <v>1520</v>
      </c>
      <c r="I220" s="419" t="s">
        <v>262</v>
      </c>
      <c r="J220" s="567">
        <v>679.77999999999895</v>
      </c>
      <c r="K220" s="567">
        <v>2839.9099999999899</v>
      </c>
      <c r="L220" s="568">
        <v>39721</v>
      </c>
      <c r="M220" s="568">
        <v>40883</v>
      </c>
      <c r="N220" s="569" t="s">
        <v>262</v>
      </c>
      <c r="O220" s="569">
        <v>144</v>
      </c>
      <c r="P220" s="536">
        <v>2.1800000000000002</v>
      </c>
    </row>
    <row r="221" spans="1:16" ht="16.2" customHeight="1" x14ac:dyDescent="0.2">
      <c r="A221" s="1"/>
      <c r="B221" s="356" t="s">
        <v>400</v>
      </c>
      <c r="C221" s="84" t="s">
        <v>1904</v>
      </c>
      <c r="D221" s="562" t="s">
        <v>1905</v>
      </c>
      <c r="E221" s="82" t="s">
        <v>824</v>
      </c>
      <c r="F221" s="695">
        <v>1940</v>
      </c>
      <c r="G221" s="97">
        <f t="shared" si="3"/>
        <v>1940</v>
      </c>
      <c r="H221" s="97">
        <v>1940</v>
      </c>
      <c r="I221" s="97" t="s">
        <v>262</v>
      </c>
      <c r="J221" s="168">
        <v>1614.3199999999899</v>
      </c>
      <c r="K221" s="168">
        <v>4233.6199999999899</v>
      </c>
      <c r="L221" s="563">
        <v>31833</v>
      </c>
      <c r="M221" s="563">
        <v>39353</v>
      </c>
      <c r="N221" s="564" t="s">
        <v>262</v>
      </c>
      <c r="O221" s="564">
        <v>220</v>
      </c>
      <c r="P221" s="534">
        <v>3.97</v>
      </c>
    </row>
    <row r="222" spans="1:16" ht="16.2" customHeight="1" x14ac:dyDescent="0.2">
      <c r="A222" s="1"/>
      <c r="B222" s="356" t="s">
        <v>401</v>
      </c>
      <c r="C222" s="339" t="s">
        <v>1906</v>
      </c>
      <c r="D222" s="565" t="s">
        <v>1907</v>
      </c>
      <c r="E222" s="566" t="s">
        <v>824</v>
      </c>
      <c r="F222" s="670">
        <v>962</v>
      </c>
      <c r="G222" s="419">
        <f t="shared" si="3"/>
        <v>962</v>
      </c>
      <c r="H222" s="419">
        <v>962</v>
      </c>
      <c r="I222" s="419" t="s">
        <v>262</v>
      </c>
      <c r="J222" s="567">
        <v>496.19</v>
      </c>
      <c r="K222" s="567">
        <v>2071.0100000000002</v>
      </c>
      <c r="L222" s="568">
        <v>35866</v>
      </c>
      <c r="M222" s="568">
        <v>39504</v>
      </c>
      <c r="N222" s="569" t="s">
        <v>262</v>
      </c>
      <c r="O222" s="569">
        <v>72</v>
      </c>
      <c r="P222" s="536">
        <v>7.18</v>
      </c>
    </row>
    <row r="223" spans="1:16" ht="16.2" customHeight="1" x14ac:dyDescent="0.2">
      <c r="A223" s="1"/>
      <c r="B223" s="356" t="s">
        <v>402</v>
      </c>
      <c r="C223" s="84" t="s">
        <v>1908</v>
      </c>
      <c r="D223" s="562" t="s">
        <v>1909</v>
      </c>
      <c r="E223" s="82" t="s">
        <v>824</v>
      </c>
      <c r="F223" s="695">
        <v>1020</v>
      </c>
      <c r="G223" s="97">
        <f t="shared" si="3"/>
        <v>1020</v>
      </c>
      <c r="H223" s="97">
        <v>1020</v>
      </c>
      <c r="I223" s="97" t="s">
        <v>262</v>
      </c>
      <c r="J223" s="168">
        <v>603.62</v>
      </c>
      <c r="K223" s="168">
        <v>1895.91</v>
      </c>
      <c r="L223" s="563">
        <v>39834</v>
      </c>
      <c r="M223" s="563">
        <v>39875</v>
      </c>
      <c r="N223" s="564" t="s">
        <v>262</v>
      </c>
      <c r="O223" s="564">
        <v>28</v>
      </c>
      <c r="P223" s="534">
        <v>5.68</v>
      </c>
    </row>
    <row r="224" spans="1:16" ht="16.2" customHeight="1" x14ac:dyDescent="0.2">
      <c r="A224" s="1"/>
      <c r="B224" s="356" t="s">
        <v>403</v>
      </c>
      <c r="C224" s="84" t="s">
        <v>1910</v>
      </c>
      <c r="D224" s="562" t="s">
        <v>1911</v>
      </c>
      <c r="E224" s="82" t="s">
        <v>824</v>
      </c>
      <c r="F224" s="695">
        <v>493</v>
      </c>
      <c r="G224" s="97">
        <f t="shared" si="3"/>
        <v>493</v>
      </c>
      <c r="H224" s="97">
        <v>493</v>
      </c>
      <c r="I224" s="97" t="s">
        <v>262</v>
      </c>
      <c r="J224" s="168">
        <v>582.08000000000004</v>
      </c>
      <c r="K224" s="168">
        <v>1218.26</v>
      </c>
      <c r="L224" s="563">
        <v>33655</v>
      </c>
      <c r="M224" s="563">
        <v>38987</v>
      </c>
      <c r="N224" s="564" t="s">
        <v>262</v>
      </c>
      <c r="O224" s="564">
        <v>107</v>
      </c>
      <c r="P224" s="534">
        <v>9.42</v>
      </c>
    </row>
    <row r="225" spans="1:16" ht="16.2" customHeight="1" x14ac:dyDescent="0.2">
      <c r="A225" s="1"/>
      <c r="B225" s="356" t="s">
        <v>405</v>
      </c>
      <c r="C225" s="84" t="s">
        <v>1912</v>
      </c>
      <c r="D225" s="562" t="s">
        <v>1913</v>
      </c>
      <c r="E225" s="82" t="s">
        <v>824</v>
      </c>
      <c r="F225" s="695">
        <v>804</v>
      </c>
      <c r="G225" s="97">
        <f t="shared" si="3"/>
        <v>804</v>
      </c>
      <c r="H225" s="97">
        <v>804</v>
      </c>
      <c r="I225" s="97" t="s">
        <v>262</v>
      </c>
      <c r="J225" s="168">
        <v>652.94000000000005</v>
      </c>
      <c r="K225" s="168">
        <v>1526.01</v>
      </c>
      <c r="L225" s="563">
        <v>38049</v>
      </c>
      <c r="M225" s="563">
        <v>38988</v>
      </c>
      <c r="N225" s="564" t="s">
        <v>262</v>
      </c>
      <c r="O225" s="564">
        <v>16</v>
      </c>
      <c r="P225" s="534">
        <v>3.03</v>
      </c>
    </row>
    <row r="226" spans="1:16" ht="16.2" customHeight="1" x14ac:dyDescent="0.2">
      <c r="A226" s="1"/>
      <c r="B226" s="356" t="s">
        <v>406</v>
      </c>
      <c r="C226" s="339" t="s">
        <v>1914</v>
      </c>
      <c r="D226" s="565" t="s">
        <v>1915</v>
      </c>
      <c r="E226" s="566" t="s">
        <v>824</v>
      </c>
      <c r="F226" s="670">
        <v>633</v>
      </c>
      <c r="G226" s="419">
        <f t="shared" si="3"/>
        <v>633</v>
      </c>
      <c r="H226" s="419">
        <v>633</v>
      </c>
      <c r="I226" s="419" t="s">
        <v>262</v>
      </c>
      <c r="J226" s="567">
        <v>598</v>
      </c>
      <c r="K226" s="567">
        <v>1289.02</v>
      </c>
      <c r="L226" s="568">
        <v>37235</v>
      </c>
      <c r="M226" s="568">
        <v>38987</v>
      </c>
      <c r="N226" s="569" t="s">
        <v>262</v>
      </c>
      <c r="O226" s="569">
        <v>89</v>
      </c>
      <c r="P226" s="536">
        <v>3.07</v>
      </c>
    </row>
    <row r="227" spans="1:16" ht="16.2" customHeight="1" x14ac:dyDescent="0.2">
      <c r="A227" s="1"/>
      <c r="B227" s="356" t="s">
        <v>407</v>
      </c>
      <c r="C227" s="84" t="s">
        <v>1916</v>
      </c>
      <c r="D227" s="562" t="s">
        <v>1917</v>
      </c>
      <c r="E227" s="82" t="s">
        <v>824</v>
      </c>
      <c r="F227" s="695">
        <v>730</v>
      </c>
      <c r="G227" s="97">
        <f t="shared" si="3"/>
        <v>730</v>
      </c>
      <c r="H227" s="97">
        <v>730</v>
      </c>
      <c r="I227" s="97" t="s">
        <v>262</v>
      </c>
      <c r="J227" s="168">
        <v>640</v>
      </c>
      <c r="K227" s="168">
        <v>1445.5899999999899</v>
      </c>
      <c r="L227" s="563">
        <v>37400</v>
      </c>
      <c r="M227" s="563">
        <v>38988</v>
      </c>
      <c r="N227" s="564" t="s">
        <v>262</v>
      </c>
      <c r="O227" s="564">
        <v>80</v>
      </c>
      <c r="P227" s="534">
        <v>3</v>
      </c>
    </row>
    <row r="228" spans="1:16" x14ac:dyDescent="0.2">
      <c r="A228" s="1"/>
      <c r="B228" s="356" t="s">
        <v>408</v>
      </c>
      <c r="C228" s="339" t="s">
        <v>1918</v>
      </c>
      <c r="D228" s="565" t="s">
        <v>1919</v>
      </c>
      <c r="E228" s="566" t="s">
        <v>824</v>
      </c>
      <c r="F228" s="670">
        <v>488</v>
      </c>
      <c r="G228" s="419">
        <f t="shared" si="3"/>
        <v>488</v>
      </c>
      <c r="H228" s="419">
        <v>488</v>
      </c>
      <c r="I228" s="419" t="s">
        <v>262</v>
      </c>
      <c r="J228" s="567">
        <v>427</v>
      </c>
      <c r="K228" s="567">
        <v>821.47</v>
      </c>
      <c r="L228" s="568">
        <v>38864</v>
      </c>
      <c r="M228" s="568">
        <v>39135</v>
      </c>
      <c r="N228" s="569" t="s">
        <v>262</v>
      </c>
      <c r="O228" s="569">
        <v>12</v>
      </c>
      <c r="P228" s="536">
        <v>2.65</v>
      </c>
    </row>
    <row r="229" spans="1:16" ht="16.2" customHeight="1" x14ac:dyDescent="0.2">
      <c r="A229" s="1"/>
      <c r="B229" s="356" t="s">
        <v>409</v>
      </c>
      <c r="C229" s="84" t="s">
        <v>1920</v>
      </c>
      <c r="D229" s="562" t="s">
        <v>1921</v>
      </c>
      <c r="E229" s="82" t="s">
        <v>824</v>
      </c>
      <c r="F229" s="695">
        <v>469</v>
      </c>
      <c r="G229" s="97">
        <f t="shared" si="3"/>
        <v>469</v>
      </c>
      <c r="H229" s="97">
        <v>469</v>
      </c>
      <c r="I229" s="97" t="s">
        <v>262</v>
      </c>
      <c r="J229" s="168">
        <v>505</v>
      </c>
      <c r="K229" s="168">
        <v>1016.51</v>
      </c>
      <c r="L229" s="563">
        <v>36951</v>
      </c>
      <c r="M229" s="563">
        <v>39420</v>
      </c>
      <c r="N229" s="564" t="s">
        <v>262</v>
      </c>
      <c r="O229" s="564">
        <v>77</v>
      </c>
      <c r="P229" s="534">
        <v>3.05</v>
      </c>
    </row>
    <row r="230" spans="1:16" ht="16.2" customHeight="1" x14ac:dyDescent="0.2">
      <c r="A230" s="1"/>
      <c r="B230" s="356" t="s">
        <v>410</v>
      </c>
      <c r="C230" s="339" t="s">
        <v>1922</v>
      </c>
      <c r="D230" s="565" t="s">
        <v>1923</v>
      </c>
      <c r="E230" s="566" t="s">
        <v>824</v>
      </c>
      <c r="F230" s="670">
        <v>747</v>
      </c>
      <c r="G230" s="419">
        <f t="shared" si="3"/>
        <v>747</v>
      </c>
      <c r="H230" s="419">
        <v>747</v>
      </c>
      <c r="I230" s="419" t="s">
        <v>262</v>
      </c>
      <c r="J230" s="567">
        <v>923.89999999999895</v>
      </c>
      <c r="K230" s="567">
        <v>1933.96</v>
      </c>
      <c r="L230" s="568">
        <v>37072</v>
      </c>
      <c r="M230" s="568">
        <v>39493</v>
      </c>
      <c r="N230" s="569" t="s">
        <v>262</v>
      </c>
      <c r="O230" s="569">
        <v>150</v>
      </c>
      <c r="P230" s="536">
        <v>3.5</v>
      </c>
    </row>
    <row r="231" spans="1:16" ht="16.2" customHeight="1" x14ac:dyDescent="0.2">
      <c r="A231" s="1"/>
      <c r="B231" s="356" t="s">
        <v>411</v>
      </c>
      <c r="C231" s="84" t="s">
        <v>1924</v>
      </c>
      <c r="D231" s="562" t="s">
        <v>1925</v>
      </c>
      <c r="E231" s="82" t="s">
        <v>824</v>
      </c>
      <c r="F231" s="695">
        <v>761</v>
      </c>
      <c r="G231" s="97">
        <f t="shared" si="3"/>
        <v>761</v>
      </c>
      <c r="H231" s="97">
        <v>761</v>
      </c>
      <c r="I231" s="97" t="s">
        <v>262</v>
      </c>
      <c r="J231" s="168">
        <v>323.60000000000002</v>
      </c>
      <c r="K231" s="168">
        <v>1319.3399999999899</v>
      </c>
      <c r="L231" s="563">
        <v>38776</v>
      </c>
      <c r="M231" s="563">
        <v>39135</v>
      </c>
      <c r="N231" s="564" t="s">
        <v>262</v>
      </c>
      <c r="O231" s="564">
        <v>17</v>
      </c>
      <c r="P231" s="534">
        <v>3.78</v>
      </c>
    </row>
    <row r="232" spans="1:16" ht="16.2" customHeight="1" x14ac:dyDescent="0.2">
      <c r="A232" s="1"/>
      <c r="B232" s="356" t="s">
        <v>412</v>
      </c>
      <c r="C232" s="84" t="s">
        <v>1926</v>
      </c>
      <c r="D232" s="562" t="s">
        <v>1927</v>
      </c>
      <c r="E232" s="82" t="s">
        <v>824</v>
      </c>
      <c r="F232" s="695">
        <v>1580</v>
      </c>
      <c r="G232" s="97">
        <f t="shared" si="3"/>
        <v>1580</v>
      </c>
      <c r="H232" s="97">
        <v>1580</v>
      </c>
      <c r="I232" s="97" t="s">
        <v>262</v>
      </c>
      <c r="J232" s="168">
        <v>781.45</v>
      </c>
      <c r="K232" s="168">
        <v>3047.8799999999901</v>
      </c>
      <c r="L232" s="563">
        <v>39497</v>
      </c>
      <c r="M232" s="563">
        <v>39539</v>
      </c>
      <c r="N232" s="564" t="s">
        <v>262</v>
      </c>
      <c r="O232" s="564">
        <v>49</v>
      </c>
      <c r="P232" s="534">
        <v>4.1399999999999997</v>
      </c>
    </row>
    <row r="233" spans="1:16" ht="16.2" customHeight="1" x14ac:dyDescent="0.2">
      <c r="A233" s="1"/>
      <c r="B233" s="356" t="s">
        <v>413</v>
      </c>
      <c r="C233" s="84" t="s">
        <v>1928</v>
      </c>
      <c r="D233" s="562" t="s">
        <v>1929</v>
      </c>
      <c r="E233" s="82" t="s">
        <v>824</v>
      </c>
      <c r="F233" s="695">
        <v>920</v>
      </c>
      <c r="G233" s="97">
        <f t="shared" si="3"/>
        <v>920</v>
      </c>
      <c r="H233" s="97">
        <v>920</v>
      </c>
      <c r="I233" s="97" t="s">
        <v>262</v>
      </c>
      <c r="J233" s="168">
        <v>179.9</v>
      </c>
      <c r="K233" s="168">
        <v>1163.3</v>
      </c>
      <c r="L233" s="563">
        <v>41786</v>
      </c>
      <c r="M233" s="563">
        <v>42307</v>
      </c>
      <c r="N233" s="564" t="s">
        <v>262</v>
      </c>
      <c r="O233" s="564">
        <v>15</v>
      </c>
      <c r="P233" s="534">
        <v>4.37</v>
      </c>
    </row>
    <row r="234" spans="1:16" ht="16.2" customHeight="1" x14ac:dyDescent="0.2">
      <c r="A234" s="1"/>
      <c r="B234" s="356" t="s">
        <v>414</v>
      </c>
      <c r="C234" s="339" t="s">
        <v>1930</v>
      </c>
      <c r="D234" s="565" t="s">
        <v>1931</v>
      </c>
      <c r="E234" s="566" t="s">
        <v>824</v>
      </c>
      <c r="F234" s="670">
        <v>720</v>
      </c>
      <c r="G234" s="419">
        <f t="shared" si="3"/>
        <v>720</v>
      </c>
      <c r="H234" s="419">
        <v>720</v>
      </c>
      <c r="I234" s="419" t="s">
        <v>262</v>
      </c>
      <c r="J234" s="567">
        <v>326.01999999999902</v>
      </c>
      <c r="K234" s="567">
        <v>1401.3199999999899</v>
      </c>
      <c r="L234" s="568">
        <v>41828</v>
      </c>
      <c r="M234" s="568">
        <v>42307</v>
      </c>
      <c r="N234" s="569" t="s">
        <v>262</v>
      </c>
      <c r="O234" s="569">
        <v>18</v>
      </c>
      <c r="P234" s="536">
        <v>4.32</v>
      </c>
    </row>
    <row r="235" spans="1:16" ht="16.2" customHeight="1" x14ac:dyDescent="0.2">
      <c r="A235" s="1"/>
      <c r="B235" s="356" t="s">
        <v>991</v>
      </c>
      <c r="C235" s="84" t="s">
        <v>1045</v>
      </c>
      <c r="D235" s="562" t="s">
        <v>1046</v>
      </c>
      <c r="E235" s="82" t="s">
        <v>824</v>
      </c>
      <c r="F235" s="695">
        <v>1058</v>
      </c>
      <c r="G235" s="97">
        <f t="shared" si="3"/>
        <v>1058</v>
      </c>
      <c r="H235" s="97">
        <v>1058</v>
      </c>
      <c r="I235" s="97" t="s">
        <v>262</v>
      </c>
      <c r="J235" s="168">
        <v>515.34</v>
      </c>
      <c r="K235" s="168">
        <v>1101.06</v>
      </c>
      <c r="L235" s="563">
        <v>39658</v>
      </c>
      <c r="M235" s="563">
        <v>42485</v>
      </c>
      <c r="N235" s="564" t="s">
        <v>262</v>
      </c>
      <c r="O235" s="564">
        <v>17</v>
      </c>
      <c r="P235" s="534" t="s">
        <v>1932</v>
      </c>
    </row>
    <row r="236" spans="1:16" ht="16.2" customHeight="1" x14ac:dyDescent="0.2">
      <c r="A236" s="1"/>
      <c r="B236" s="356" t="s">
        <v>1474</v>
      </c>
      <c r="C236" s="84" t="s">
        <v>1479</v>
      </c>
      <c r="D236" s="562" t="s">
        <v>1933</v>
      </c>
      <c r="E236" s="82" t="s">
        <v>1934</v>
      </c>
      <c r="F236" s="695">
        <v>7140</v>
      </c>
      <c r="G236" s="97">
        <f t="shared" si="3"/>
        <v>7140</v>
      </c>
      <c r="H236" s="97">
        <v>7140</v>
      </c>
      <c r="I236" s="419" t="s">
        <v>262</v>
      </c>
      <c r="J236" s="539">
        <v>39840.9</v>
      </c>
      <c r="K236" s="168">
        <v>12135.36</v>
      </c>
      <c r="L236" s="563">
        <v>38146</v>
      </c>
      <c r="M236" s="563">
        <v>39059</v>
      </c>
      <c r="N236" s="569" t="s">
        <v>262</v>
      </c>
      <c r="O236" s="564">
        <v>391</v>
      </c>
      <c r="P236" s="534">
        <v>1.46</v>
      </c>
    </row>
    <row r="237" spans="1:16" ht="16.2" customHeight="1" x14ac:dyDescent="0.2">
      <c r="A237" s="1"/>
      <c r="B237" s="356" t="s">
        <v>1475</v>
      </c>
      <c r="C237" s="84" t="s">
        <v>1480</v>
      </c>
      <c r="D237" s="562" t="s">
        <v>1935</v>
      </c>
      <c r="E237" s="82" t="s">
        <v>824</v>
      </c>
      <c r="F237" s="695">
        <v>5290</v>
      </c>
      <c r="G237" s="97">
        <f t="shared" si="3"/>
        <v>5290</v>
      </c>
      <c r="H237" s="97">
        <v>5290</v>
      </c>
      <c r="I237" s="97" t="s">
        <v>262</v>
      </c>
      <c r="J237" s="168">
        <v>2499.1</v>
      </c>
      <c r="K237" s="168">
        <v>9630.9599999999991</v>
      </c>
      <c r="L237" s="563">
        <v>38359</v>
      </c>
      <c r="M237" s="563">
        <v>39598</v>
      </c>
      <c r="N237" s="564" t="s">
        <v>262</v>
      </c>
      <c r="O237" s="564">
        <v>149</v>
      </c>
      <c r="P237" s="534">
        <v>4.99</v>
      </c>
    </row>
    <row r="238" spans="1:16" ht="16.2" customHeight="1" x14ac:dyDescent="0.2">
      <c r="A238" s="1"/>
      <c r="B238" s="356" t="s">
        <v>1476</v>
      </c>
      <c r="C238" s="84" t="s">
        <v>1481</v>
      </c>
      <c r="D238" s="562" t="s">
        <v>1936</v>
      </c>
      <c r="E238" s="82" t="s">
        <v>824</v>
      </c>
      <c r="F238" s="695">
        <v>2850</v>
      </c>
      <c r="G238" s="97">
        <f t="shared" si="3"/>
        <v>2850</v>
      </c>
      <c r="H238" s="97">
        <v>2850</v>
      </c>
      <c r="I238" s="97" t="s">
        <v>262</v>
      </c>
      <c r="J238" s="168">
        <v>479.93</v>
      </c>
      <c r="K238" s="168">
        <v>4540.7</v>
      </c>
      <c r="L238" s="563">
        <v>38031</v>
      </c>
      <c r="M238" s="563">
        <v>40940</v>
      </c>
      <c r="N238" s="564" t="s">
        <v>262</v>
      </c>
      <c r="O238" s="564">
        <v>130</v>
      </c>
      <c r="P238" s="534">
        <v>3.81</v>
      </c>
    </row>
    <row r="239" spans="1:16" ht="16.2" customHeight="1" x14ac:dyDescent="0.2">
      <c r="A239" s="1"/>
      <c r="B239" s="356" t="s">
        <v>1477</v>
      </c>
      <c r="C239" s="84" t="s">
        <v>1482</v>
      </c>
      <c r="D239" s="562" t="s">
        <v>1937</v>
      </c>
      <c r="E239" s="82" t="s">
        <v>824</v>
      </c>
      <c r="F239" s="695">
        <v>1320</v>
      </c>
      <c r="G239" s="97">
        <f t="shared" si="3"/>
        <v>1320</v>
      </c>
      <c r="H239" s="97">
        <v>1320</v>
      </c>
      <c r="I239" s="97" t="s">
        <v>262</v>
      </c>
      <c r="J239" s="168">
        <v>777.85</v>
      </c>
      <c r="K239" s="168">
        <v>1894.35</v>
      </c>
      <c r="L239" s="563">
        <v>39483</v>
      </c>
      <c r="M239" s="563">
        <v>40830</v>
      </c>
      <c r="N239" s="564" t="s">
        <v>262</v>
      </c>
      <c r="O239" s="564">
        <v>23</v>
      </c>
      <c r="P239" s="534">
        <v>8.1999999999999993</v>
      </c>
    </row>
    <row r="240" spans="1:16" ht="16.2" customHeight="1" x14ac:dyDescent="0.2">
      <c r="A240" s="1"/>
      <c r="B240" s="356" t="s">
        <v>1478</v>
      </c>
      <c r="C240" s="84" t="s">
        <v>1483</v>
      </c>
      <c r="D240" s="562" t="s">
        <v>1938</v>
      </c>
      <c r="E240" s="82" t="s">
        <v>824</v>
      </c>
      <c r="F240" s="695">
        <v>1310</v>
      </c>
      <c r="G240" s="97">
        <f t="shared" si="3"/>
        <v>1310</v>
      </c>
      <c r="H240" s="97">
        <v>1310</v>
      </c>
      <c r="I240" s="419" t="s">
        <v>262</v>
      </c>
      <c r="J240" s="168">
        <v>760.85</v>
      </c>
      <c r="K240" s="168">
        <v>2471.3000000000002</v>
      </c>
      <c r="L240" s="563">
        <v>39605</v>
      </c>
      <c r="M240" s="563">
        <v>40767</v>
      </c>
      <c r="N240" s="569" t="s">
        <v>262</v>
      </c>
      <c r="O240" s="564">
        <v>31</v>
      </c>
      <c r="P240" s="534">
        <v>7.23</v>
      </c>
    </row>
    <row r="241" spans="1:16" ht="16.2" customHeight="1" x14ac:dyDescent="0.2">
      <c r="A241" s="1"/>
      <c r="B241" s="356" t="s">
        <v>415</v>
      </c>
      <c r="C241" s="339" t="s">
        <v>1939</v>
      </c>
      <c r="D241" s="565" t="s">
        <v>1940</v>
      </c>
      <c r="E241" s="566" t="s">
        <v>828</v>
      </c>
      <c r="F241" s="670">
        <v>652</v>
      </c>
      <c r="G241" s="419">
        <f t="shared" si="3"/>
        <v>652</v>
      </c>
      <c r="H241" s="419">
        <v>652</v>
      </c>
      <c r="I241" s="419" t="s">
        <v>262</v>
      </c>
      <c r="J241" s="567">
        <v>484.87</v>
      </c>
      <c r="K241" s="567">
        <v>2100.4</v>
      </c>
      <c r="L241" s="568">
        <v>39118</v>
      </c>
      <c r="M241" s="568">
        <v>39203</v>
      </c>
      <c r="N241" s="569" t="s">
        <v>262</v>
      </c>
      <c r="O241" s="569">
        <v>90</v>
      </c>
      <c r="P241" s="536">
        <v>1.61</v>
      </c>
    </row>
    <row r="242" spans="1:16" ht="16.2" customHeight="1" x14ac:dyDescent="0.2">
      <c r="A242" s="1"/>
      <c r="B242" s="356" t="s">
        <v>416</v>
      </c>
      <c r="C242" s="84" t="s">
        <v>1941</v>
      </c>
      <c r="D242" s="562" t="s">
        <v>1942</v>
      </c>
      <c r="E242" s="82" t="s">
        <v>828</v>
      </c>
      <c r="F242" s="695">
        <v>735</v>
      </c>
      <c r="G242" s="97">
        <f t="shared" si="3"/>
        <v>735</v>
      </c>
      <c r="H242" s="97">
        <v>735</v>
      </c>
      <c r="I242" s="97" t="s">
        <v>262</v>
      </c>
      <c r="J242" s="168">
        <v>1188.54</v>
      </c>
      <c r="K242" s="168">
        <v>2181.4299999999898</v>
      </c>
      <c r="L242" s="563">
        <v>39766</v>
      </c>
      <c r="M242" s="563">
        <v>39801</v>
      </c>
      <c r="N242" s="564" t="s">
        <v>262</v>
      </c>
      <c r="O242" s="564">
        <v>95</v>
      </c>
      <c r="P242" s="534">
        <v>4.55</v>
      </c>
    </row>
    <row r="243" spans="1:16" ht="16.2" customHeight="1" x14ac:dyDescent="0.2">
      <c r="A243" s="1"/>
      <c r="B243" s="356" t="s">
        <v>417</v>
      </c>
      <c r="C243" s="339" t="s">
        <v>1943</v>
      </c>
      <c r="D243" s="565" t="s">
        <v>1944</v>
      </c>
      <c r="E243" s="566" t="s">
        <v>829</v>
      </c>
      <c r="F243" s="670">
        <v>1620</v>
      </c>
      <c r="G243" s="419">
        <f t="shared" si="3"/>
        <v>1620</v>
      </c>
      <c r="H243" s="419">
        <v>1620</v>
      </c>
      <c r="I243" s="419" t="s">
        <v>262</v>
      </c>
      <c r="J243" s="567">
        <v>787.00999999999897</v>
      </c>
      <c r="K243" s="567">
        <v>3210.28</v>
      </c>
      <c r="L243" s="568">
        <v>40063</v>
      </c>
      <c r="M243" s="568">
        <v>40883</v>
      </c>
      <c r="N243" s="569" t="s">
        <v>262</v>
      </c>
      <c r="O243" s="569">
        <v>47</v>
      </c>
      <c r="P243" s="536">
        <v>10.86</v>
      </c>
    </row>
    <row r="244" spans="1:16" ht="16.2" customHeight="1" x14ac:dyDescent="0.2">
      <c r="A244" s="1"/>
      <c r="B244" s="356" t="s">
        <v>419</v>
      </c>
      <c r="C244" s="84" t="s">
        <v>1945</v>
      </c>
      <c r="D244" s="562" t="s">
        <v>1946</v>
      </c>
      <c r="E244" s="82" t="s">
        <v>2359</v>
      </c>
      <c r="F244" s="695">
        <v>274</v>
      </c>
      <c r="G244" s="97">
        <f t="shared" si="3"/>
        <v>274</v>
      </c>
      <c r="H244" s="97">
        <v>274</v>
      </c>
      <c r="I244" s="97" t="s">
        <v>262</v>
      </c>
      <c r="J244" s="168">
        <v>408.19</v>
      </c>
      <c r="K244" s="168">
        <v>1342.44</v>
      </c>
      <c r="L244" s="563">
        <v>38648</v>
      </c>
      <c r="M244" s="563">
        <v>39135</v>
      </c>
      <c r="N244" s="564" t="s">
        <v>262</v>
      </c>
      <c r="O244" s="564">
        <v>62</v>
      </c>
      <c r="P244" s="534">
        <v>0.41</v>
      </c>
    </row>
    <row r="245" spans="1:16" ht="16.2" customHeight="1" x14ac:dyDescent="0.2">
      <c r="A245" s="1"/>
      <c r="B245" s="356" t="s">
        <v>420</v>
      </c>
      <c r="C245" s="84" t="s">
        <v>1947</v>
      </c>
      <c r="D245" s="562" t="s">
        <v>1948</v>
      </c>
      <c r="E245" s="82" t="s">
        <v>830</v>
      </c>
      <c r="F245" s="695">
        <v>502</v>
      </c>
      <c r="G245" s="97">
        <f t="shared" si="3"/>
        <v>502</v>
      </c>
      <c r="H245" s="97">
        <v>502</v>
      </c>
      <c r="I245" s="97" t="s">
        <v>262</v>
      </c>
      <c r="J245" s="168">
        <v>336.1</v>
      </c>
      <c r="K245" s="168">
        <v>2278.4899999999898</v>
      </c>
      <c r="L245" s="563">
        <v>38721</v>
      </c>
      <c r="M245" s="563">
        <v>39171</v>
      </c>
      <c r="N245" s="564" t="s">
        <v>262</v>
      </c>
      <c r="O245" s="564">
        <v>66</v>
      </c>
      <c r="P245" s="534">
        <v>0.39</v>
      </c>
    </row>
    <row r="246" spans="1:16" ht="16.2" customHeight="1" x14ac:dyDescent="0.2">
      <c r="A246" s="1"/>
      <c r="B246" s="356" t="s">
        <v>421</v>
      </c>
      <c r="C246" s="84" t="s">
        <v>1949</v>
      </c>
      <c r="D246" s="562" t="s">
        <v>1950</v>
      </c>
      <c r="E246" s="82" t="s">
        <v>830</v>
      </c>
      <c r="F246" s="695">
        <v>334</v>
      </c>
      <c r="G246" s="97">
        <f t="shared" si="3"/>
        <v>334</v>
      </c>
      <c r="H246" s="97">
        <v>334</v>
      </c>
      <c r="I246" s="97" t="s">
        <v>262</v>
      </c>
      <c r="J246" s="168">
        <v>224.069999999999</v>
      </c>
      <c r="K246" s="168">
        <v>1462.3399999999899</v>
      </c>
      <c r="L246" s="563">
        <v>38620</v>
      </c>
      <c r="M246" s="563">
        <v>39171</v>
      </c>
      <c r="N246" s="564" t="s">
        <v>262</v>
      </c>
      <c r="O246" s="564">
        <v>50</v>
      </c>
      <c r="P246" s="534">
        <v>0.42</v>
      </c>
    </row>
    <row r="247" spans="1:16" ht="16.2" customHeight="1" x14ac:dyDescent="0.2">
      <c r="A247" s="1"/>
      <c r="B247" s="356" t="s">
        <v>422</v>
      </c>
      <c r="C247" s="339" t="s">
        <v>1951</v>
      </c>
      <c r="D247" s="565" t="s">
        <v>1952</v>
      </c>
      <c r="E247" s="566" t="s">
        <v>831</v>
      </c>
      <c r="F247" s="670">
        <v>547</v>
      </c>
      <c r="G247" s="419">
        <f t="shared" si="3"/>
        <v>547</v>
      </c>
      <c r="H247" s="419">
        <v>547</v>
      </c>
      <c r="I247" s="419" t="s">
        <v>262</v>
      </c>
      <c r="J247" s="567">
        <v>642.63999999999896</v>
      </c>
      <c r="K247" s="567">
        <v>2297.9499999999898</v>
      </c>
      <c r="L247" s="568">
        <v>39469</v>
      </c>
      <c r="M247" s="568">
        <v>39505</v>
      </c>
      <c r="N247" s="569" t="s">
        <v>262</v>
      </c>
      <c r="O247" s="569">
        <v>56</v>
      </c>
      <c r="P247" s="536">
        <v>0.44</v>
      </c>
    </row>
    <row r="248" spans="1:16" ht="16.2" customHeight="1" x14ac:dyDescent="0.2">
      <c r="A248" s="1"/>
      <c r="B248" s="356" t="s">
        <v>423</v>
      </c>
      <c r="C248" s="84" t="s">
        <v>1953</v>
      </c>
      <c r="D248" s="562" t="s">
        <v>1954</v>
      </c>
      <c r="E248" s="82" t="s">
        <v>2358</v>
      </c>
      <c r="F248" s="695">
        <v>475</v>
      </c>
      <c r="G248" s="97">
        <f t="shared" si="3"/>
        <v>475</v>
      </c>
      <c r="H248" s="97">
        <v>475</v>
      </c>
      <c r="I248" s="97" t="s">
        <v>262</v>
      </c>
      <c r="J248" s="168">
        <v>1441.8499999999899</v>
      </c>
      <c r="K248" s="168">
        <v>2470.6399999999899</v>
      </c>
      <c r="L248" s="563">
        <v>39476</v>
      </c>
      <c r="M248" s="563">
        <v>39505</v>
      </c>
      <c r="N248" s="564" t="s">
        <v>262</v>
      </c>
      <c r="O248" s="564">
        <v>71</v>
      </c>
      <c r="P248" s="534">
        <v>0.5</v>
      </c>
    </row>
    <row r="249" spans="1:16" ht="16.2" customHeight="1" x14ac:dyDescent="0.2">
      <c r="A249" s="1"/>
      <c r="B249" s="356" t="s">
        <v>424</v>
      </c>
      <c r="C249" s="339" t="s">
        <v>1955</v>
      </c>
      <c r="D249" s="565" t="s">
        <v>1956</v>
      </c>
      <c r="E249" s="566" t="s">
        <v>831</v>
      </c>
      <c r="F249" s="670">
        <v>394</v>
      </c>
      <c r="G249" s="419">
        <f t="shared" si="3"/>
        <v>394</v>
      </c>
      <c r="H249" s="419">
        <v>394</v>
      </c>
      <c r="I249" s="419" t="s">
        <v>262</v>
      </c>
      <c r="J249" s="567">
        <v>529.92999999999904</v>
      </c>
      <c r="K249" s="567">
        <v>1787.96</v>
      </c>
      <c r="L249" s="568">
        <v>39469</v>
      </c>
      <c r="M249" s="568">
        <v>39505</v>
      </c>
      <c r="N249" s="569" t="s">
        <v>262</v>
      </c>
      <c r="O249" s="569">
        <v>50</v>
      </c>
      <c r="P249" s="536">
        <v>0.86</v>
      </c>
    </row>
    <row r="250" spans="1:16" ht="16.2" customHeight="1" x14ac:dyDescent="0.2">
      <c r="A250" s="1"/>
      <c r="B250" s="356" t="s">
        <v>425</v>
      </c>
      <c r="C250" s="84" t="s">
        <v>1957</v>
      </c>
      <c r="D250" s="562" t="s">
        <v>1958</v>
      </c>
      <c r="E250" s="82" t="s">
        <v>831</v>
      </c>
      <c r="F250" s="695">
        <v>249</v>
      </c>
      <c r="G250" s="97">
        <f t="shared" si="3"/>
        <v>249</v>
      </c>
      <c r="H250" s="97">
        <v>249</v>
      </c>
      <c r="I250" s="97" t="s">
        <v>262</v>
      </c>
      <c r="J250" s="168">
        <v>269.13999999999902</v>
      </c>
      <c r="K250" s="168">
        <v>1363.6099999999899</v>
      </c>
      <c r="L250" s="563">
        <v>39464</v>
      </c>
      <c r="M250" s="563">
        <v>39505</v>
      </c>
      <c r="N250" s="564" t="s">
        <v>262</v>
      </c>
      <c r="O250" s="564">
        <v>47</v>
      </c>
      <c r="P250" s="534">
        <v>0.67</v>
      </c>
    </row>
    <row r="251" spans="1:16" ht="16.2" customHeight="1" x14ac:dyDescent="0.2">
      <c r="A251" s="1"/>
      <c r="B251" s="356" t="s">
        <v>426</v>
      </c>
      <c r="C251" s="339" t="s">
        <v>1959</v>
      </c>
      <c r="D251" s="565" t="s">
        <v>1960</v>
      </c>
      <c r="E251" s="566" t="s">
        <v>831</v>
      </c>
      <c r="F251" s="670">
        <v>229</v>
      </c>
      <c r="G251" s="419">
        <f t="shared" si="3"/>
        <v>229</v>
      </c>
      <c r="H251" s="419">
        <v>229</v>
      </c>
      <c r="I251" s="419" t="s">
        <v>262</v>
      </c>
      <c r="J251" s="567">
        <v>481.41</v>
      </c>
      <c r="K251" s="567">
        <v>1085.98</v>
      </c>
      <c r="L251" s="568">
        <v>39469</v>
      </c>
      <c r="M251" s="568">
        <v>39505</v>
      </c>
      <c r="N251" s="569" t="s">
        <v>262</v>
      </c>
      <c r="O251" s="569">
        <v>35</v>
      </c>
      <c r="P251" s="536">
        <v>0.82</v>
      </c>
    </row>
    <row r="252" spans="1:16" ht="16.2" customHeight="1" x14ac:dyDescent="0.2">
      <c r="A252" s="1"/>
      <c r="B252" s="356" t="s">
        <v>427</v>
      </c>
      <c r="C252" s="84" t="s">
        <v>1961</v>
      </c>
      <c r="D252" s="562" t="s">
        <v>1962</v>
      </c>
      <c r="E252" s="82" t="s">
        <v>831</v>
      </c>
      <c r="F252" s="695">
        <v>437</v>
      </c>
      <c r="G252" s="97">
        <f t="shared" si="3"/>
        <v>437</v>
      </c>
      <c r="H252" s="97">
        <v>437</v>
      </c>
      <c r="I252" s="97" t="s">
        <v>262</v>
      </c>
      <c r="J252" s="168">
        <v>928.53999999999905</v>
      </c>
      <c r="K252" s="168">
        <v>2228.2199999999898</v>
      </c>
      <c r="L252" s="563">
        <v>39465</v>
      </c>
      <c r="M252" s="563">
        <v>39507</v>
      </c>
      <c r="N252" s="564" t="s">
        <v>262</v>
      </c>
      <c r="O252" s="564">
        <v>54</v>
      </c>
      <c r="P252" s="534">
        <v>0.33</v>
      </c>
    </row>
    <row r="253" spans="1:16" ht="16.2" customHeight="1" x14ac:dyDescent="0.2">
      <c r="A253" s="1"/>
      <c r="B253" s="356" t="s">
        <v>428</v>
      </c>
      <c r="C253" s="84" t="s">
        <v>1963</v>
      </c>
      <c r="D253" s="562" t="s">
        <v>1964</v>
      </c>
      <c r="E253" s="82" t="s">
        <v>831</v>
      </c>
      <c r="F253" s="695">
        <v>616</v>
      </c>
      <c r="G253" s="97">
        <f t="shared" si="3"/>
        <v>616</v>
      </c>
      <c r="H253" s="97">
        <v>616</v>
      </c>
      <c r="I253" s="97" t="s">
        <v>262</v>
      </c>
      <c r="J253" s="168">
        <v>852.78999999999905</v>
      </c>
      <c r="K253" s="168">
        <v>2792.04</v>
      </c>
      <c r="L253" s="563">
        <v>39507</v>
      </c>
      <c r="M253" s="563">
        <v>39533</v>
      </c>
      <c r="N253" s="564" t="s">
        <v>262</v>
      </c>
      <c r="O253" s="564">
        <v>72</v>
      </c>
      <c r="P253" s="534">
        <v>1.0900000000000001</v>
      </c>
    </row>
    <row r="254" spans="1:16" ht="16.2" customHeight="1" x14ac:dyDescent="0.2">
      <c r="A254" s="1"/>
      <c r="B254" s="356" t="s">
        <v>429</v>
      </c>
      <c r="C254" s="84" t="s">
        <v>1965</v>
      </c>
      <c r="D254" s="562" t="s">
        <v>1966</v>
      </c>
      <c r="E254" s="82" t="s">
        <v>831</v>
      </c>
      <c r="F254" s="695">
        <v>4480</v>
      </c>
      <c r="G254" s="97">
        <f t="shared" si="3"/>
        <v>4480</v>
      </c>
      <c r="H254" s="97">
        <v>4480</v>
      </c>
      <c r="I254" s="97" t="s">
        <v>262</v>
      </c>
      <c r="J254" s="168">
        <v>2718.8099999999899</v>
      </c>
      <c r="K254" s="168">
        <v>21239.84</v>
      </c>
      <c r="L254" s="563">
        <v>39475</v>
      </c>
      <c r="M254" s="563">
        <v>40883</v>
      </c>
      <c r="N254" s="564" t="s">
        <v>262</v>
      </c>
      <c r="O254" s="564">
        <v>207</v>
      </c>
      <c r="P254" s="534">
        <v>0.02</v>
      </c>
    </row>
    <row r="255" spans="1:16" ht="16.2" customHeight="1" x14ac:dyDescent="0.2">
      <c r="A255" s="1"/>
      <c r="B255" s="356" t="s">
        <v>430</v>
      </c>
      <c r="C255" s="339" t="s">
        <v>1967</v>
      </c>
      <c r="D255" s="565" t="s">
        <v>1968</v>
      </c>
      <c r="E255" s="566" t="s">
        <v>831</v>
      </c>
      <c r="F255" s="670">
        <v>1730</v>
      </c>
      <c r="G255" s="419">
        <f t="shared" si="3"/>
        <v>1730</v>
      </c>
      <c r="H255" s="419">
        <v>1730</v>
      </c>
      <c r="I255" s="419" t="s">
        <v>262</v>
      </c>
      <c r="J255" s="567">
        <v>875.71</v>
      </c>
      <c r="K255" s="567">
        <v>6391.85</v>
      </c>
      <c r="L255" s="568">
        <v>39132</v>
      </c>
      <c r="M255" s="568">
        <v>40883</v>
      </c>
      <c r="N255" s="569" t="s">
        <v>262</v>
      </c>
      <c r="O255" s="569">
        <v>82</v>
      </c>
      <c r="P255" s="536">
        <v>0.98</v>
      </c>
    </row>
    <row r="256" spans="1:16" ht="16.2" customHeight="1" x14ac:dyDescent="0.2">
      <c r="A256" s="1"/>
      <c r="B256" s="356" t="s">
        <v>431</v>
      </c>
      <c r="C256" s="84" t="s">
        <v>1969</v>
      </c>
      <c r="D256" s="562" t="s">
        <v>1970</v>
      </c>
      <c r="E256" s="82" t="s">
        <v>828</v>
      </c>
      <c r="F256" s="695">
        <v>1140</v>
      </c>
      <c r="G256" s="97">
        <f t="shared" si="3"/>
        <v>1140</v>
      </c>
      <c r="H256" s="97">
        <v>1140</v>
      </c>
      <c r="I256" s="97" t="s">
        <v>262</v>
      </c>
      <c r="J256" s="168">
        <v>1075.1400000000001</v>
      </c>
      <c r="K256" s="168">
        <v>3821.8899999999899</v>
      </c>
      <c r="L256" s="563">
        <v>39462</v>
      </c>
      <c r="M256" s="563">
        <v>39479</v>
      </c>
      <c r="N256" s="564" t="s">
        <v>262</v>
      </c>
      <c r="O256" s="564">
        <v>126</v>
      </c>
      <c r="P256" s="534">
        <v>3.65</v>
      </c>
    </row>
    <row r="257" spans="1:16" ht="16.2" customHeight="1" x14ac:dyDescent="0.2">
      <c r="A257" s="1"/>
      <c r="B257" s="356" t="s">
        <v>432</v>
      </c>
      <c r="C257" s="339" t="s">
        <v>1971</v>
      </c>
      <c r="D257" s="565" t="s">
        <v>1972</v>
      </c>
      <c r="E257" s="566" t="s">
        <v>828</v>
      </c>
      <c r="F257" s="670">
        <v>466</v>
      </c>
      <c r="G257" s="419">
        <f t="shared" si="3"/>
        <v>466</v>
      </c>
      <c r="H257" s="419">
        <v>466</v>
      </c>
      <c r="I257" s="419" t="s">
        <v>262</v>
      </c>
      <c r="J257" s="567">
        <v>894.52999999999895</v>
      </c>
      <c r="K257" s="567">
        <v>1473.76</v>
      </c>
      <c r="L257" s="568">
        <v>39462</v>
      </c>
      <c r="M257" s="568">
        <v>39479</v>
      </c>
      <c r="N257" s="569" t="s">
        <v>262</v>
      </c>
      <c r="O257" s="569">
        <v>56</v>
      </c>
      <c r="P257" s="536">
        <v>4.34</v>
      </c>
    </row>
    <row r="258" spans="1:16" ht="16.2" customHeight="1" x14ac:dyDescent="0.2">
      <c r="A258" s="1"/>
      <c r="B258" s="356" t="s">
        <v>433</v>
      </c>
      <c r="C258" s="84" t="s">
        <v>1973</v>
      </c>
      <c r="D258" s="562" t="s">
        <v>1974</v>
      </c>
      <c r="E258" s="82" t="s">
        <v>828</v>
      </c>
      <c r="F258" s="695">
        <v>949</v>
      </c>
      <c r="G258" s="97">
        <f t="shared" si="3"/>
        <v>949</v>
      </c>
      <c r="H258" s="97">
        <v>949</v>
      </c>
      <c r="I258" s="97" t="s">
        <v>262</v>
      </c>
      <c r="J258" s="168">
        <v>1274.45</v>
      </c>
      <c r="K258" s="168">
        <v>4482.22</v>
      </c>
      <c r="L258" s="563">
        <v>34936</v>
      </c>
      <c r="M258" s="563">
        <v>39630</v>
      </c>
      <c r="N258" s="564" t="s">
        <v>262</v>
      </c>
      <c r="O258" s="564">
        <v>225</v>
      </c>
      <c r="P258" s="534">
        <v>1.48</v>
      </c>
    </row>
    <row r="259" spans="1:16" ht="16.2" customHeight="1" x14ac:dyDescent="0.2">
      <c r="A259" s="1"/>
      <c r="B259" s="356" t="s">
        <v>434</v>
      </c>
      <c r="C259" s="339" t="s">
        <v>1975</v>
      </c>
      <c r="D259" s="565" t="s">
        <v>1976</v>
      </c>
      <c r="E259" s="566" t="s">
        <v>832</v>
      </c>
      <c r="F259" s="670">
        <v>712</v>
      </c>
      <c r="G259" s="419">
        <f t="shared" si="3"/>
        <v>712</v>
      </c>
      <c r="H259" s="419">
        <v>712</v>
      </c>
      <c r="I259" s="419" t="s">
        <v>262</v>
      </c>
      <c r="J259" s="567">
        <v>710.49</v>
      </c>
      <c r="K259" s="567">
        <v>1686.3299999999899</v>
      </c>
      <c r="L259" s="568">
        <v>38938</v>
      </c>
      <c r="M259" s="568">
        <v>39135</v>
      </c>
      <c r="N259" s="569" t="s">
        <v>262</v>
      </c>
      <c r="O259" s="569">
        <v>22</v>
      </c>
      <c r="P259" s="536">
        <v>10.66</v>
      </c>
    </row>
    <row r="260" spans="1:16" ht="16.2" customHeight="1" x14ac:dyDescent="0.2">
      <c r="A260" s="1"/>
      <c r="B260" s="356" t="s">
        <v>435</v>
      </c>
      <c r="C260" s="84" t="s">
        <v>1977</v>
      </c>
      <c r="D260" s="562" t="s">
        <v>1978</v>
      </c>
      <c r="E260" s="82" t="s">
        <v>832</v>
      </c>
      <c r="F260" s="695">
        <v>553</v>
      </c>
      <c r="G260" s="97">
        <f t="shared" si="3"/>
        <v>553</v>
      </c>
      <c r="H260" s="97">
        <v>553</v>
      </c>
      <c r="I260" s="97" t="s">
        <v>262</v>
      </c>
      <c r="J260" s="168">
        <v>378.27999999999901</v>
      </c>
      <c r="K260" s="168">
        <v>1678.6099999999899</v>
      </c>
      <c r="L260" s="563">
        <v>39466</v>
      </c>
      <c r="M260" s="563">
        <v>39507</v>
      </c>
      <c r="N260" s="564" t="s">
        <v>262</v>
      </c>
      <c r="O260" s="564">
        <v>86</v>
      </c>
      <c r="P260" s="534">
        <v>8.77</v>
      </c>
    </row>
    <row r="261" spans="1:16" ht="16.2" customHeight="1" x14ac:dyDescent="0.2">
      <c r="A261" s="1"/>
      <c r="B261" s="356" t="s">
        <v>436</v>
      </c>
      <c r="C261" s="84" t="s">
        <v>1979</v>
      </c>
      <c r="D261" s="562" t="s">
        <v>1980</v>
      </c>
      <c r="E261" s="82" t="s">
        <v>832</v>
      </c>
      <c r="F261" s="695">
        <v>1020</v>
      </c>
      <c r="G261" s="97">
        <f t="shared" ref="G261:G275" si="4">ROUNDDOWN(F261,0)</f>
        <v>1020</v>
      </c>
      <c r="H261" s="97">
        <v>1020</v>
      </c>
      <c r="I261" s="97" t="s">
        <v>262</v>
      </c>
      <c r="J261" s="168">
        <v>553.1</v>
      </c>
      <c r="K261" s="168">
        <v>2893.3499999999899</v>
      </c>
      <c r="L261" s="563">
        <v>39625</v>
      </c>
      <c r="M261" s="563">
        <v>39877</v>
      </c>
      <c r="N261" s="564" t="s">
        <v>262</v>
      </c>
      <c r="O261" s="564">
        <v>136</v>
      </c>
      <c r="P261" s="534">
        <v>6.77</v>
      </c>
    </row>
    <row r="262" spans="1:16" ht="16.2" customHeight="1" x14ac:dyDescent="0.2">
      <c r="A262" s="1"/>
      <c r="B262" s="356" t="s">
        <v>437</v>
      </c>
      <c r="C262" s="84" t="s">
        <v>1981</v>
      </c>
      <c r="D262" s="562" t="s">
        <v>1982</v>
      </c>
      <c r="E262" s="82" t="s">
        <v>832</v>
      </c>
      <c r="F262" s="695">
        <v>1590</v>
      </c>
      <c r="G262" s="97">
        <f t="shared" si="4"/>
        <v>1590</v>
      </c>
      <c r="H262" s="97">
        <v>1590</v>
      </c>
      <c r="I262" s="97" t="s">
        <v>262</v>
      </c>
      <c r="J262" s="168">
        <v>743.16999999999905</v>
      </c>
      <c r="K262" s="168">
        <v>3876.1</v>
      </c>
      <c r="L262" s="563">
        <v>39659</v>
      </c>
      <c r="M262" s="563">
        <v>40729</v>
      </c>
      <c r="N262" s="564" t="s">
        <v>262</v>
      </c>
      <c r="O262" s="564">
        <v>57</v>
      </c>
      <c r="P262" s="534">
        <v>7.73</v>
      </c>
    </row>
    <row r="263" spans="1:16" ht="16.2" customHeight="1" x14ac:dyDescent="0.2">
      <c r="A263" s="1"/>
      <c r="B263" s="356" t="s">
        <v>438</v>
      </c>
      <c r="C263" s="339" t="s">
        <v>1983</v>
      </c>
      <c r="D263" s="565" t="s">
        <v>1984</v>
      </c>
      <c r="E263" s="566" t="s">
        <v>832</v>
      </c>
      <c r="F263" s="670">
        <v>3770</v>
      </c>
      <c r="G263" s="419">
        <f t="shared" si="4"/>
        <v>3770</v>
      </c>
      <c r="H263" s="419">
        <v>3770</v>
      </c>
      <c r="I263" s="419" t="s">
        <v>262</v>
      </c>
      <c r="J263" s="567">
        <v>1145.3199999999899</v>
      </c>
      <c r="K263" s="567">
        <v>9636.5</v>
      </c>
      <c r="L263" s="568">
        <v>39475</v>
      </c>
      <c r="M263" s="568">
        <v>40883</v>
      </c>
      <c r="N263" s="569" t="s">
        <v>262</v>
      </c>
      <c r="O263" s="569">
        <v>58</v>
      </c>
      <c r="P263" s="536">
        <v>5.99</v>
      </c>
    </row>
    <row r="264" spans="1:16" ht="16.2" customHeight="1" x14ac:dyDescent="0.2">
      <c r="A264" s="1"/>
      <c r="B264" s="356" t="s">
        <v>439</v>
      </c>
      <c r="C264" s="84" t="s">
        <v>1985</v>
      </c>
      <c r="D264" s="562" t="s">
        <v>1986</v>
      </c>
      <c r="E264" s="82" t="s">
        <v>832</v>
      </c>
      <c r="F264" s="695">
        <v>652</v>
      </c>
      <c r="G264" s="97">
        <f t="shared" si="4"/>
        <v>652</v>
      </c>
      <c r="H264" s="97">
        <v>652</v>
      </c>
      <c r="I264" s="97" t="s">
        <v>262</v>
      </c>
      <c r="J264" s="168">
        <v>417.94</v>
      </c>
      <c r="K264" s="168">
        <v>1432.75</v>
      </c>
      <c r="L264" s="563">
        <v>39113</v>
      </c>
      <c r="M264" s="563">
        <v>39142</v>
      </c>
      <c r="N264" s="564" t="s">
        <v>262</v>
      </c>
      <c r="O264" s="564">
        <v>14</v>
      </c>
      <c r="P264" s="534">
        <v>6.04</v>
      </c>
    </row>
    <row r="265" spans="1:16" ht="16.2" customHeight="1" x14ac:dyDescent="0.2">
      <c r="A265" s="1"/>
      <c r="B265" s="356" t="s">
        <v>440</v>
      </c>
      <c r="C265" s="84" t="s">
        <v>1987</v>
      </c>
      <c r="D265" s="562" t="s">
        <v>1988</v>
      </c>
      <c r="E265" s="82" t="s">
        <v>832</v>
      </c>
      <c r="F265" s="695">
        <v>794</v>
      </c>
      <c r="G265" s="97">
        <f t="shared" si="4"/>
        <v>794</v>
      </c>
      <c r="H265" s="97">
        <v>794</v>
      </c>
      <c r="I265" s="97" t="s">
        <v>262</v>
      </c>
      <c r="J265" s="168">
        <v>441.76999999999902</v>
      </c>
      <c r="K265" s="168">
        <v>1597.2</v>
      </c>
      <c r="L265" s="563">
        <v>39128</v>
      </c>
      <c r="M265" s="563">
        <v>39150</v>
      </c>
      <c r="N265" s="564" t="s">
        <v>262</v>
      </c>
      <c r="O265" s="564">
        <v>23</v>
      </c>
      <c r="P265" s="534">
        <v>5.95</v>
      </c>
    </row>
    <row r="266" spans="1:16" ht="16.2" customHeight="1" x14ac:dyDescent="0.2">
      <c r="A266" s="1"/>
      <c r="B266" s="356" t="s">
        <v>441</v>
      </c>
      <c r="C266" s="84" t="s">
        <v>1989</v>
      </c>
      <c r="D266" s="562" t="s">
        <v>1990</v>
      </c>
      <c r="E266" s="82" t="s">
        <v>832</v>
      </c>
      <c r="F266" s="695">
        <v>1190</v>
      </c>
      <c r="G266" s="97">
        <f t="shared" si="4"/>
        <v>1190</v>
      </c>
      <c r="H266" s="97">
        <v>1190</v>
      </c>
      <c r="I266" s="97" t="s">
        <v>262</v>
      </c>
      <c r="J266" s="168">
        <v>384.47</v>
      </c>
      <c r="K266" s="168">
        <v>2956.4099999999899</v>
      </c>
      <c r="L266" s="563">
        <v>39665</v>
      </c>
      <c r="M266" s="563">
        <v>39786</v>
      </c>
      <c r="N266" s="564" t="s">
        <v>262</v>
      </c>
      <c r="O266" s="564">
        <v>55</v>
      </c>
      <c r="P266" s="534">
        <v>7.51</v>
      </c>
    </row>
    <row r="267" spans="1:16" ht="16.2" customHeight="1" x14ac:dyDescent="0.2">
      <c r="A267" s="1"/>
      <c r="B267" s="356" t="s">
        <v>442</v>
      </c>
      <c r="C267" s="339" t="s">
        <v>1991</v>
      </c>
      <c r="D267" s="565" t="s">
        <v>1992</v>
      </c>
      <c r="E267" s="566" t="s">
        <v>832</v>
      </c>
      <c r="F267" s="670">
        <v>1020</v>
      </c>
      <c r="G267" s="419">
        <f t="shared" si="4"/>
        <v>1020</v>
      </c>
      <c r="H267" s="419">
        <v>1020</v>
      </c>
      <c r="I267" s="419" t="s">
        <v>262</v>
      </c>
      <c r="J267" s="567">
        <v>436.6</v>
      </c>
      <c r="K267" s="567">
        <v>2618.13</v>
      </c>
      <c r="L267" s="568">
        <v>39864</v>
      </c>
      <c r="M267" s="568">
        <v>40855</v>
      </c>
      <c r="N267" s="569" t="s">
        <v>262</v>
      </c>
      <c r="O267" s="569">
        <v>38</v>
      </c>
      <c r="P267" s="536">
        <v>11.4</v>
      </c>
    </row>
    <row r="268" spans="1:16" ht="16.2" customHeight="1" x14ac:dyDescent="0.2">
      <c r="A268" s="1"/>
      <c r="B268" s="356" t="s">
        <v>443</v>
      </c>
      <c r="C268" s="84" t="s">
        <v>1993</v>
      </c>
      <c r="D268" s="562" t="s">
        <v>1994</v>
      </c>
      <c r="E268" s="82" t="s">
        <v>832</v>
      </c>
      <c r="F268" s="695">
        <v>1810</v>
      </c>
      <c r="G268" s="97">
        <f t="shared" si="4"/>
        <v>1810</v>
      </c>
      <c r="H268" s="97">
        <v>1810</v>
      </c>
      <c r="I268" s="97" t="s">
        <v>262</v>
      </c>
      <c r="J268" s="168">
        <v>694.62</v>
      </c>
      <c r="K268" s="168">
        <v>4231.4099999999899</v>
      </c>
      <c r="L268" s="563">
        <v>39123</v>
      </c>
      <c r="M268" s="563">
        <v>41520</v>
      </c>
      <c r="N268" s="564" t="s">
        <v>262</v>
      </c>
      <c r="O268" s="564">
        <v>54</v>
      </c>
      <c r="P268" s="534">
        <v>9.93</v>
      </c>
    </row>
    <row r="269" spans="1:16" ht="16.2" customHeight="1" x14ac:dyDescent="0.2">
      <c r="A269" s="1"/>
      <c r="B269" s="356" t="s">
        <v>444</v>
      </c>
      <c r="C269" s="84" t="s">
        <v>1995</v>
      </c>
      <c r="D269" s="562" t="s">
        <v>1996</v>
      </c>
      <c r="E269" s="82" t="s">
        <v>833</v>
      </c>
      <c r="F269" s="695">
        <v>588</v>
      </c>
      <c r="G269" s="97">
        <f t="shared" si="4"/>
        <v>588</v>
      </c>
      <c r="H269" s="97">
        <v>588</v>
      </c>
      <c r="I269" s="97" t="s">
        <v>262</v>
      </c>
      <c r="J269" s="168">
        <v>449.00999999999902</v>
      </c>
      <c r="K269" s="168">
        <v>2299.36</v>
      </c>
      <c r="L269" s="563">
        <v>39149</v>
      </c>
      <c r="M269" s="563">
        <v>39218</v>
      </c>
      <c r="N269" s="564" t="s">
        <v>262</v>
      </c>
      <c r="O269" s="564">
        <v>99</v>
      </c>
      <c r="P269" s="534">
        <v>1.46</v>
      </c>
    </row>
    <row r="270" spans="1:16" ht="16.2" customHeight="1" x14ac:dyDescent="0.2">
      <c r="A270" s="1"/>
      <c r="B270" s="356" t="s">
        <v>445</v>
      </c>
      <c r="C270" s="84" t="s">
        <v>1997</v>
      </c>
      <c r="D270" s="562" t="s">
        <v>1998</v>
      </c>
      <c r="E270" s="82" t="s">
        <v>833</v>
      </c>
      <c r="F270" s="695">
        <v>265</v>
      </c>
      <c r="G270" s="97">
        <f t="shared" si="4"/>
        <v>265</v>
      </c>
      <c r="H270" s="97">
        <v>265</v>
      </c>
      <c r="I270" s="97" t="s">
        <v>262</v>
      </c>
      <c r="J270" s="168">
        <v>331.13999999999902</v>
      </c>
      <c r="K270" s="168">
        <v>994.22</v>
      </c>
      <c r="L270" s="563">
        <v>39153</v>
      </c>
      <c r="M270" s="563">
        <v>39218</v>
      </c>
      <c r="N270" s="564" t="s">
        <v>262</v>
      </c>
      <c r="O270" s="564">
        <v>50</v>
      </c>
      <c r="P270" s="534">
        <v>2.4700000000000002</v>
      </c>
    </row>
    <row r="271" spans="1:16" ht="16.2" customHeight="1" x14ac:dyDescent="0.2">
      <c r="A271" s="1"/>
      <c r="B271" s="356" t="s">
        <v>446</v>
      </c>
      <c r="C271" s="339" t="s">
        <v>1999</v>
      </c>
      <c r="D271" s="565" t="s">
        <v>2000</v>
      </c>
      <c r="E271" s="566" t="s">
        <v>833</v>
      </c>
      <c r="F271" s="670">
        <v>398</v>
      </c>
      <c r="G271" s="419">
        <f t="shared" si="4"/>
        <v>398</v>
      </c>
      <c r="H271" s="419">
        <v>398</v>
      </c>
      <c r="I271" s="419" t="s">
        <v>262</v>
      </c>
      <c r="J271" s="567">
        <v>369.88</v>
      </c>
      <c r="K271" s="567">
        <v>1345.0799999999899</v>
      </c>
      <c r="L271" s="568">
        <v>39492</v>
      </c>
      <c r="M271" s="568">
        <v>39512</v>
      </c>
      <c r="N271" s="569" t="s">
        <v>262</v>
      </c>
      <c r="O271" s="569">
        <v>62</v>
      </c>
      <c r="P271" s="536">
        <v>0.63</v>
      </c>
    </row>
    <row r="272" spans="1:16" ht="16.2" customHeight="1" x14ac:dyDescent="0.2">
      <c r="A272" s="1"/>
      <c r="B272" s="356" t="s">
        <v>447</v>
      </c>
      <c r="C272" s="84" t="s">
        <v>2001</v>
      </c>
      <c r="D272" s="562" t="s">
        <v>2002</v>
      </c>
      <c r="E272" s="82" t="s">
        <v>833</v>
      </c>
      <c r="F272" s="695">
        <v>622</v>
      </c>
      <c r="G272" s="97">
        <f>ROUNDDOWN(F272,0)</f>
        <v>622</v>
      </c>
      <c r="H272" s="97">
        <v>622</v>
      </c>
      <c r="I272" s="97" t="s">
        <v>262</v>
      </c>
      <c r="J272" s="168">
        <v>490.50999999999902</v>
      </c>
      <c r="K272" s="168">
        <v>2080.0799999999899</v>
      </c>
      <c r="L272" s="563">
        <v>39510</v>
      </c>
      <c r="M272" s="563">
        <v>39526</v>
      </c>
      <c r="N272" s="564" t="s">
        <v>262</v>
      </c>
      <c r="O272" s="564">
        <v>94</v>
      </c>
      <c r="P272" s="534">
        <v>2.37</v>
      </c>
    </row>
    <row r="273" spans="1:16" ht="16.2" customHeight="1" x14ac:dyDescent="0.2">
      <c r="A273" s="1"/>
      <c r="B273" s="356" t="s">
        <v>448</v>
      </c>
      <c r="C273" s="84" t="s">
        <v>2003</v>
      </c>
      <c r="D273" s="562" t="s">
        <v>2004</v>
      </c>
      <c r="E273" s="82" t="s">
        <v>833</v>
      </c>
      <c r="F273" s="695">
        <v>604</v>
      </c>
      <c r="G273" s="97">
        <f t="shared" si="4"/>
        <v>604</v>
      </c>
      <c r="H273" s="97">
        <v>604</v>
      </c>
      <c r="I273" s="97" t="s">
        <v>262</v>
      </c>
      <c r="J273" s="168">
        <v>1010.33</v>
      </c>
      <c r="K273" s="168">
        <v>2194.85</v>
      </c>
      <c r="L273" s="563">
        <v>39518</v>
      </c>
      <c r="M273" s="563">
        <v>39535</v>
      </c>
      <c r="N273" s="564" t="s">
        <v>262</v>
      </c>
      <c r="O273" s="564">
        <v>59</v>
      </c>
      <c r="P273" s="534">
        <v>0.67</v>
      </c>
    </row>
    <row r="274" spans="1:16" ht="16.2" customHeight="1" thickBot="1" x14ac:dyDescent="0.25">
      <c r="A274" s="1"/>
      <c r="B274" s="357" t="s">
        <v>1004</v>
      </c>
      <c r="C274" s="84" t="s">
        <v>1440</v>
      </c>
      <c r="D274" s="562" t="s">
        <v>1047</v>
      </c>
      <c r="E274" s="82" t="s">
        <v>832</v>
      </c>
      <c r="F274" s="695">
        <v>1110</v>
      </c>
      <c r="G274" s="97">
        <f t="shared" si="4"/>
        <v>1110</v>
      </c>
      <c r="H274" s="97">
        <v>1110</v>
      </c>
      <c r="I274" s="97" t="s">
        <v>262</v>
      </c>
      <c r="J274" s="168">
        <v>400.53</v>
      </c>
      <c r="K274" s="168">
        <v>2393.4699999999998</v>
      </c>
      <c r="L274" s="563">
        <v>39672</v>
      </c>
      <c r="M274" s="563">
        <v>42465</v>
      </c>
      <c r="N274" s="564" t="s">
        <v>262</v>
      </c>
      <c r="O274" s="564">
        <v>31</v>
      </c>
      <c r="P274" s="534">
        <v>6.66</v>
      </c>
    </row>
    <row r="275" spans="1:16" ht="16.2" customHeight="1" thickTop="1" x14ac:dyDescent="0.2">
      <c r="A275" s="1"/>
      <c r="B275" s="641" t="s">
        <v>2005</v>
      </c>
      <c r="C275" s="571" t="s">
        <v>1006</v>
      </c>
      <c r="D275" s="572" t="s">
        <v>2006</v>
      </c>
      <c r="E275" s="573" t="s">
        <v>2007</v>
      </c>
      <c r="F275" s="578">
        <v>4900</v>
      </c>
      <c r="G275" s="574">
        <f t="shared" si="4"/>
        <v>4900</v>
      </c>
      <c r="H275" s="574">
        <v>4900</v>
      </c>
      <c r="I275" s="575" t="s">
        <v>1529</v>
      </c>
      <c r="J275" s="576">
        <v>14427.02</v>
      </c>
      <c r="K275" s="576" t="s">
        <v>2008</v>
      </c>
      <c r="L275" s="577" t="s">
        <v>1529</v>
      </c>
      <c r="M275" s="577">
        <v>42516</v>
      </c>
      <c r="N275" s="578" t="s">
        <v>1504</v>
      </c>
      <c r="O275" s="578" t="s">
        <v>1529</v>
      </c>
      <c r="P275" s="579" t="s">
        <v>1529</v>
      </c>
    </row>
    <row r="276" spans="1:16" ht="16.2" customHeight="1" x14ac:dyDescent="0.2"/>
    <row r="277" spans="1:16" ht="16.2" customHeight="1" x14ac:dyDescent="0.2">
      <c r="B277" s="645" t="s">
        <v>813</v>
      </c>
      <c r="C277" s="646" t="s">
        <v>611</v>
      </c>
      <c r="D277" s="647" t="s">
        <v>1529</v>
      </c>
      <c r="E277" s="647" t="s">
        <v>1529</v>
      </c>
      <c r="F277" s="648">
        <v>932896.14099999995</v>
      </c>
      <c r="G277" s="648">
        <v>932896</v>
      </c>
      <c r="H277" s="648">
        <v>941302</v>
      </c>
      <c r="I277" s="649">
        <v>-8406</v>
      </c>
      <c r="J277" s="650">
        <v>1122542.2120743601</v>
      </c>
      <c r="K277" s="650">
        <v>2431743.2999999975</v>
      </c>
      <c r="L277" s="647" t="s">
        <v>1529</v>
      </c>
      <c r="M277" s="647" t="s">
        <v>1529</v>
      </c>
      <c r="N277" s="647" t="s">
        <v>1529</v>
      </c>
      <c r="O277" s="698">
        <v>57867</v>
      </c>
      <c r="P277" s="699">
        <v>2</v>
      </c>
    </row>
    <row r="278" spans="1:16" ht="16.2" customHeight="1" x14ac:dyDescent="0.2">
      <c r="B278" s="651"/>
      <c r="C278" s="652" t="s">
        <v>612</v>
      </c>
      <c r="D278" s="364" t="s">
        <v>1529</v>
      </c>
      <c r="E278" s="364" t="s">
        <v>1529</v>
      </c>
      <c r="F278" s="365">
        <v>448654</v>
      </c>
      <c r="G278" s="365">
        <v>448654</v>
      </c>
      <c r="H278" s="365">
        <v>459140</v>
      </c>
      <c r="I278" s="384">
        <v>-10486</v>
      </c>
      <c r="J278" s="366">
        <v>219688.04207436499</v>
      </c>
      <c r="K278" s="366">
        <v>871034.89999999874</v>
      </c>
      <c r="L278" s="364" t="s">
        <v>1529</v>
      </c>
      <c r="M278" s="364" t="s">
        <v>1529</v>
      </c>
      <c r="N278" s="364" t="s">
        <v>1529</v>
      </c>
      <c r="O278" s="700">
        <v>35352</v>
      </c>
      <c r="P278" s="364" t="s">
        <v>1529</v>
      </c>
    </row>
    <row r="279" spans="1:16" ht="16.2" customHeight="1" x14ac:dyDescent="0.2">
      <c r="B279" s="362"/>
      <c r="C279" s="367" t="s">
        <v>613</v>
      </c>
      <c r="D279" s="368" t="s">
        <v>1529</v>
      </c>
      <c r="E279" s="368" t="s">
        <v>1529</v>
      </c>
      <c r="F279" s="369">
        <v>151422.141</v>
      </c>
      <c r="G279" s="369">
        <v>151422</v>
      </c>
      <c r="H279" s="369">
        <v>149342</v>
      </c>
      <c r="I279" s="370">
        <v>2080</v>
      </c>
      <c r="J279" s="371">
        <v>269087.99999999988</v>
      </c>
      <c r="K279" s="371">
        <v>484278.02999999933</v>
      </c>
      <c r="L279" s="368" t="s">
        <v>1529</v>
      </c>
      <c r="M279" s="368" t="s">
        <v>1529</v>
      </c>
      <c r="N279" s="368" t="s">
        <v>1529</v>
      </c>
      <c r="O279" s="701">
        <v>9652</v>
      </c>
      <c r="P279" s="368" t="s">
        <v>1529</v>
      </c>
    </row>
    <row r="280" spans="1:16" ht="16.2" customHeight="1" x14ac:dyDescent="0.2">
      <c r="B280" s="363"/>
      <c r="C280" s="372" t="s">
        <v>888</v>
      </c>
      <c r="D280" s="373" t="s">
        <v>1529</v>
      </c>
      <c r="E280" s="373" t="s">
        <v>1529</v>
      </c>
      <c r="F280" s="375">
        <v>147070</v>
      </c>
      <c r="G280" s="375">
        <v>147070</v>
      </c>
      <c r="H280" s="375">
        <v>147070</v>
      </c>
      <c r="I280" s="374" t="s">
        <v>1504</v>
      </c>
      <c r="J280" s="376">
        <v>484000.59999999934</v>
      </c>
      <c r="K280" s="376">
        <v>721212.81999999948</v>
      </c>
      <c r="L280" s="373" t="s">
        <v>1529</v>
      </c>
      <c r="M280" s="373" t="s">
        <v>1529</v>
      </c>
      <c r="N280" s="373" t="s">
        <v>1529</v>
      </c>
      <c r="O280" s="702">
        <v>3509</v>
      </c>
      <c r="P280" s="377" t="s">
        <v>1529</v>
      </c>
    </row>
    <row r="281" spans="1:16" ht="16.2" customHeight="1" x14ac:dyDescent="0.2">
      <c r="B281" s="361"/>
      <c r="C281" s="378" t="s">
        <v>614</v>
      </c>
      <c r="D281" s="379" t="s">
        <v>1529</v>
      </c>
      <c r="E281" s="379" t="s">
        <v>1529</v>
      </c>
      <c r="F281" s="381">
        <v>180850</v>
      </c>
      <c r="G281" s="381">
        <v>180850</v>
      </c>
      <c r="H281" s="381">
        <v>180850</v>
      </c>
      <c r="I281" s="380" t="s">
        <v>1504</v>
      </c>
      <c r="J281" s="382">
        <v>135338.5499999999</v>
      </c>
      <c r="K281" s="382">
        <v>355217.54999999946</v>
      </c>
      <c r="L281" s="379" t="s">
        <v>1529</v>
      </c>
      <c r="M281" s="379" t="s">
        <v>1529</v>
      </c>
      <c r="N281" s="379" t="s">
        <v>1529</v>
      </c>
      <c r="O281" s="703">
        <v>9352</v>
      </c>
      <c r="P281" s="383" t="s">
        <v>1529</v>
      </c>
    </row>
    <row r="282" spans="1:16" s="337" customFormat="1" ht="18" customHeight="1" x14ac:dyDescent="0.2">
      <c r="B282" s="653"/>
      <c r="C282" s="654" t="s">
        <v>1008</v>
      </c>
      <c r="D282" s="655" t="s">
        <v>1529</v>
      </c>
      <c r="E282" s="655" t="s">
        <v>1529</v>
      </c>
      <c r="F282" s="656">
        <v>4900</v>
      </c>
      <c r="G282" s="656">
        <v>4900</v>
      </c>
      <c r="H282" s="656">
        <v>4900</v>
      </c>
      <c r="I282" s="657" t="s">
        <v>1504</v>
      </c>
      <c r="J282" s="658">
        <v>14427.02</v>
      </c>
      <c r="K282" s="659" t="s">
        <v>1504</v>
      </c>
      <c r="L282" s="655" t="s">
        <v>1529</v>
      </c>
      <c r="M282" s="655" t="s">
        <v>1529</v>
      </c>
      <c r="N282" s="655" t="s">
        <v>1529</v>
      </c>
      <c r="O282" s="704" t="s">
        <v>1529</v>
      </c>
      <c r="P282" s="655" t="s">
        <v>1529</v>
      </c>
    </row>
    <row r="283" spans="1:16" x14ac:dyDescent="0.2">
      <c r="B283" s="608" t="s">
        <v>2009</v>
      </c>
    </row>
    <row r="285" spans="1:16" x14ac:dyDescent="0.2">
      <c r="B285" s="608" t="s">
        <v>1484</v>
      </c>
    </row>
    <row r="286" spans="1:16" s="609" customFormat="1" ht="16.2" customHeight="1" x14ac:dyDescent="0.2">
      <c r="A286" s="154"/>
      <c r="B286" s="628" t="s">
        <v>67</v>
      </c>
      <c r="C286" s="629" t="s">
        <v>0</v>
      </c>
      <c r="D286" s="629" t="s">
        <v>1</v>
      </c>
      <c r="E286" s="629" t="s">
        <v>818</v>
      </c>
      <c r="F286" s="629"/>
      <c r="G286" s="630" t="s">
        <v>881</v>
      </c>
      <c r="H286" s="630" t="s">
        <v>877</v>
      </c>
      <c r="I286" s="630" t="s">
        <v>878</v>
      </c>
      <c r="J286" s="631" t="s">
        <v>871</v>
      </c>
      <c r="K286" s="631" t="s">
        <v>872</v>
      </c>
      <c r="L286" s="632" t="s">
        <v>3</v>
      </c>
      <c r="M286" s="632" t="s">
        <v>879</v>
      </c>
      <c r="N286" s="633" t="s">
        <v>880</v>
      </c>
    </row>
    <row r="287" spans="1:16" s="609" customFormat="1" ht="16.2" customHeight="1" x14ac:dyDescent="0.2">
      <c r="A287" s="154"/>
      <c r="B287" s="634"/>
      <c r="C287" s="48"/>
      <c r="D287" s="48"/>
      <c r="E287" s="48"/>
      <c r="F287" s="48"/>
      <c r="G287" s="49" t="s">
        <v>610</v>
      </c>
      <c r="H287" s="49" t="s">
        <v>610</v>
      </c>
      <c r="I287" s="49" t="s">
        <v>610</v>
      </c>
      <c r="J287" s="50" t="s">
        <v>17</v>
      </c>
      <c r="K287" s="50" t="s">
        <v>17</v>
      </c>
      <c r="L287" s="51"/>
      <c r="M287" s="51"/>
      <c r="N287" s="635"/>
    </row>
    <row r="288" spans="1:16" ht="16.2" customHeight="1" x14ac:dyDescent="0.2">
      <c r="A288" s="1"/>
      <c r="B288" s="613"/>
      <c r="C288" s="524" t="s">
        <v>1485</v>
      </c>
      <c r="D288" s="525"/>
      <c r="E288" s="526"/>
      <c r="F288" s="526"/>
      <c r="G288" s="527"/>
      <c r="H288" s="527"/>
      <c r="I288" s="527"/>
      <c r="J288" s="528"/>
      <c r="K288" s="528"/>
      <c r="L288" s="529"/>
      <c r="M288" s="529"/>
      <c r="N288" s="530"/>
    </row>
    <row r="289" spans="2:16" x14ac:dyDescent="0.2">
      <c r="B289" s="607"/>
      <c r="C289" s="607"/>
      <c r="D289" s="607"/>
      <c r="E289" s="607"/>
      <c r="F289" s="607"/>
      <c r="G289" s="660"/>
      <c r="H289" s="660"/>
      <c r="I289" s="660"/>
      <c r="J289" s="661"/>
      <c r="K289" s="661"/>
      <c r="L289" s="662"/>
      <c r="M289" s="662"/>
      <c r="N289" s="662"/>
      <c r="O289" s="607"/>
      <c r="P289" s="607"/>
    </row>
  </sheetData>
  <sheetProtection password="DD24" sheet="1" objects="1" scenarios="1"/>
  <autoFilter ref="A3:P275"/>
  <phoneticPr fontId="2"/>
  <conditionalFormatting sqref="C4:P275">
    <cfRule type="expression" dxfId="2" priority="1">
      <formula>MOD(ROW(),2)=0</formula>
    </cfRule>
  </conditionalFormatting>
  <pageMargins left="0.78740157480314965" right="0.78740157480314965" top="0.98425196850393704" bottom="0.98425196850393704" header="0.51181102362204722" footer="0.51181102362204722"/>
  <pageSetup paperSize="8" scale="42" fitToHeight="6" orientation="portrait" horizontalDpi="300" verticalDpi="300" r:id="rId1"/>
  <headerFooter alignWithMargins="0"/>
  <ignoredErrors>
    <ignoredError sqref="P57:P66 P94:P150 P23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I26"/>
  <sheetViews>
    <sheetView showGridLines="0" zoomScale="75" zoomScaleNormal="75" workbookViewId="0">
      <pane xSplit="2" topLeftCell="DT1" activePane="topRight" state="frozen"/>
      <selection pane="topRight" activeCell="M2" sqref="M2"/>
    </sheetView>
  </sheetViews>
  <sheetFormatPr defaultColWidth="9" defaultRowHeight="23.25" customHeight="1" x14ac:dyDescent="0.3"/>
  <cols>
    <col min="1" max="1" width="3.44140625" style="12" customWidth="1"/>
    <col min="2" max="2" width="24.21875" style="12" bestFit="1" customWidth="1"/>
    <col min="3" max="3" width="16" style="11" customWidth="1"/>
    <col min="4" max="7" width="16" style="268" customWidth="1"/>
    <col min="8" max="8" width="1.44140625" style="268" customWidth="1"/>
    <col min="9" max="9" width="16" style="11" customWidth="1"/>
    <col min="10" max="269" width="16" style="12" customWidth="1"/>
    <col min="270" max="16384" width="9" style="12"/>
  </cols>
  <sheetData>
    <row r="1" spans="1:269" ht="23.25" customHeight="1" x14ac:dyDescent="0.3">
      <c r="B1" s="10" t="s">
        <v>822</v>
      </c>
    </row>
    <row r="2" spans="1:269" ht="23.25" customHeight="1" x14ac:dyDescent="0.3">
      <c r="A2" s="13"/>
      <c r="B2" s="13" t="s">
        <v>821</v>
      </c>
      <c r="C2" s="14"/>
      <c r="D2" s="269"/>
      <c r="E2" s="269"/>
      <c r="F2" s="269"/>
      <c r="G2" s="269"/>
      <c r="H2" s="269"/>
      <c r="I2" s="14">
        <f>HLOOKUP(I4,'④個別物件収支（第3期）'!$J$4:$JU$20,5,FALSE)</f>
        <v>1654</v>
      </c>
      <c r="J2" s="14" t="str">
        <f>HLOOKUP(J4,'④個別物件収支（第3期）'!$J$4:$JU$20,5,FALSE)</f>
        <v>（注）</v>
      </c>
      <c r="K2" s="14" t="str">
        <f>HLOOKUP(K4,'④個別物件収支（第3期）'!$J$4:$JU$20,5,FALSE)</f>
        <v>（注）</v>
      </c>
      <c r="L2" s="14">
        <f>HLOOKUP(L4,'④個別物件収支（第3期）'!$J$4:$JU$20,5,FALSE)</f>
        <v>362</v>
      </c>
      <c r="M2" s="14">
        <f>HLOOKUP(M4,'④個別物件収支（第3期）'!$J$4:$JU$20,5,FALSE)</f>
        <v>530</v>
      </c>
      <c r="N2" s="14" t="e">
        <f>HLOOKUP(N4,'④個別物件収支（第3期）'!$J$4:$JU$20,5,FALSE)</f>
        <v>#N/A</v>
      </c>
      <c r="O2" s="14" t="e">
        <f>HLOOKUP(O4,'④個別物件収支（第3期）'!$J$4:$JU$20,5,FALSE)</f>
        <v>#N/A</v>
      </c>
      <c r="P2" s="14" t="str">
        <f>HLOOKUP(P4,'④個別物件収支（第3期）'!$J$4:$JU$20,5,FALSE)</f>
        <v>（注）</v>
      </c>
      <c r="Q2" s="14" t="e">
        <f>HLOOKUP(Q4,'④個別物件収支（第3期）'!$J$4:$JU$20,5,FALSE)</f>
        <v>#N/A</v>
      </c>
      <c r="R2" s="14">
        <f>HLOOKUP(R4,'④個別物件収支（第3期）'!$J$4:$JU$20,5,FALSE)</f>
        <v>277</v>
      </c>
      <c r="S2" s="14">
        <f>HLOOKUP(S4,'④個別物件収支（第3期）'!$J$4:$JU$20,5,FALSE)</f>
        <v>151</v>
      </c>
      <c r="T2" s="14" t="e">
        <f>HLOOKUP(T4,'④個別物件収支（第3期）'!$J$4:$JU$20,5,FALSE)</f>
        <v>#N/A</v>
      </c>
      <c r="U2" s="14">
        <f>HLOOKUP(U4,'④個別物件収支（第3期）'!$J$4:$JU$20,5,FALSE)</f>
        <v>135</v>
      </c>
      <c r="V2" s="14" t="e">
        <f>HLOOKUP(V4,'④個別物件収支（第3期）'!$J$4:$JU$20,5,FALSE)</f>
        <v>#N/A</v>
      </c>
      <c r="W2" s="14" t="e">
        <f>HLOOKUP(W4,'④個別物件収支（第3期）'!$J$4:$JU$20,5,FALSE)</f>
        <v>#N/A</v>
      </c>
      <c r="X2" s="14">
        <f>HLOOKUP(X4,'④個別物件収支（第3期）'!$J$4:$JU$20,5,FALSE)</f>
        <v>109</v>
      </c>
      <c r="Y2" s="14">
        <f>HLOOKUP(Y4,'④個別物件収支（第3期）'!$J$4:$JU$20,5,FALSE)</f>
        <v>145</v>
      </c>
      <c r="Z2" s="14" t="e">
        <f>HLOOKUP(Z4,'④個別物件収支（第3期）'!$J$4:$JU$20,5,FALSE)</f>
        <v>#N/A</v>
      </c>
      <c r="AA2" s="14">
        <f>HLOOKUP(AA4,'④個別物件収支（第3期）'!$J$4:$JU$20,5,FALSE)</f>
        <v>128</v>
      </c>
      <c r="AB2" s="14">
        <f>HLOOKUP(AB4,'④個別物件収支（第3期）'!$J$4:$JU$20,5,FALSE)</f>
        <v>127</v>
      </c>
      <c r="AC2" s="14">
        <f>HLOOKUP(AC4,'④個別物件収支（第3期）'!$J$4:$JU$20,5,FALSE)</f>
        <v>86</v>
      </c>
      <c r="AD2" s="14" t="e">
        <f>HLOOKUP(AD4,'④個別物件収支（第3期）'!$J$4:$JU$20,5,FALSE)</f>
        <v>#N/A</v>
      </c>
      <c r="AE2" s="14" t="e">
        <f>HLOOKUP(AE4,'④個別物件収支（第3期）'!$J$4:$JU$20,5,FALSE)</f>
        <v>#N/A</v>
      </c>
      <c r="AF2" s="14">
        <f>HLOOKUP(AF4,'④個別物件収支（第3期）'!$J$4:$JU$20,5,FALSE)</f>
        <v>88</v>
      </c>
      <c r="AG2" s="14" t="e">
        <f>HLOOKUP(AG4,'④個別物件収支（第3期）'!$J$4:$JU$20,5,FALSE)</f>
        <v>#N/A</v>
      </c>
      <c r="AH2" s="14">
        <f>HLOOKUP(AH4,'④個別物件収支（第3期）'!$J$4:$JU$20,5,FALSE)</f>
        <v>70</v>
      </c>
      <c r="AI2" s="14" t="e">
        <f>HLOOKUP(AI4,'④個別物件収支（第3期）'!$J$4:$JU$20,5,FALSE)</f>
        <v>#N/A</v>
      </c>
      <c r="AJ2" s="14">
        <f>HLOOKUP(AJ4,'④個別物件収支（第3期）'!$J$4:$JU$20,5,FALSE)</f>
        <v>59</v>
      </c>
      <c r="AK2" s="14">
        <f>HLOOKUP(AK4,'④個別物件収支（第3期）'!$J$4:$JU$20,5,FALSE)</f>
        <v>206</v>
      </c>
      <c r="AL2" s="14">
        <f>HLOOKUP(AL4,'④個別物件収支（第3期）'!$J$4:$JU$20,5,FALSE)</f>
        <v>285</v>
      </c>
      <c r="AM2" s="14" t="str">
        <f>HLOOKUP(AM4,'④個別物件収支（第3期）'!$J$4:$JU$20,5,FALSE)</f>
        <v>（注）</v>
      </c>
      <c r="AN2" s="14" t="e">
        <f>HLOOKUP(AN4,'④個別物件収支（第3期）'!$J$4:$JU$20,5,FALSE)</f>
        <v>#N/A</v>
      </c>
      <c r="AO2" s="14" t="e">
        <f>HLOOKUP(AO4,'④個別物件収支（第3期）'!$J$4:$JU$20,5,FALSE)</f>
        <v>#N/A</v>
      </c>
      <c r="AP2" s="14">
        <f>HLOOKUP(AP4,'④個別物件収支（第3期）'!$J$4:$JU$20,5,FALSE)</f>
        <v>122</v>
      </c>
      <c r="AQ2" s="14" t="e">
        <f>HLOOKUP(AQ4,'④個別物件収支（第3期）'!$J$4:$JU$20,5,FALSE)</f>
        <v>#N/A</v>
      </c>
      <c r="AR2" s="14">
        <f>HLOOKUP(AR4,'④個別物件収支（第3期）'!$J$4:$JU$20,5,FALSE)</f>
        <v>212</v>
      </c>
      <c r="AS2" s="14" t="e">
        <f>HLOOKUP(AS4,'④個別物件収支（第3期）'!$J$4:$JU$20,5,FALSE)</f>
        <v>#N/A</v>
      </c>
      <c r="AT2" s="14" t="e">
        <f>HLOOKUP(AT4,'④個別物件収支（第3期）'!$J$4:$JU$20,5,FALSE)</f>
        <v>#N/A</v>
      </c>
      <c r="AU2" s="14" t="e">
        <f>HLOOKUP(AU4,'④個別物件収支（第3期）'!$J$4:$JU$20,5,FALSE)</f>
        <v>#N/A</v>
      </c>
      <c r="AV2" s="14" t="e">
        <f>HLOOKUP(AV4,'④個別物件収支（第3期）'!$J$4:$JU$20,5,FALSE)</f>
        <v>#N/A</v>
      </c>
      <c r="AW2" s="14">
        <f>HLOOKUP(AW4,'④個別物件収支（第3期）'!$J$4:$JU$20,5,FALSE)</f>
        <v>366</v>
      </c>
      <c r="AX2" s="14">
        <f>HLOOKUP(AX4,'④個別物件収支（第3期）'!$J$4:$JU$20,5,FALSE)</f>
        <v>183</v>
      </c>
      <c r="AY2" s="14" t="e">
        <f>HLOOKUP(AY4,'④個別物件収支（第3期）'!$J$4:$JU$20,5,FALSE)</f>
        <v>#N/A</v>
      </c>
      <c r="AZ2" s="14" t="e">
        <f>HLOOKUP(AZ4,'④個別物件収支（第3期）'!$J$4:$JU$20,5,FALSE)</f>
        <v>#N/A</v>
      </c>
      <c r="BA2" s="14">
        <f>HLOOKUP(BA4,'④個別物件収支（第3期）'!$J$4:$JU$20,5,FALSE)</f>
        <v>143</v>
      </c>
      <c r="BB2" s="14" t="e">
        <f>HLOOKUP(BB4,'④個別物件収支（第3期）'!$J$4:$JU$20,5,FALSE)</f>
        <v>#N/A</v>
      </c>
      <c r="BC2" s="14" t="e">
        <f>HLOOKUP(BC4,'④個別物件収支（第3期）'!$J$4:$JU$20,5,FALSE)</f>
        <v>#N/A</v>
      </c>
      <c r="BD2" s="14" t="str">
        <f>HLOOKUP(BD4,'④個別物件収支（第3期）'!$J$4:$JU$20,5,FALSE)</f>
        <v>（注）</v>
      </c>
      <c r="BE2" s="14">
        <f>HLOOKUP(BE4,'④個別物件収支（第3期）'!$J$4:$JU$20,5,FALSE)</f>
        <v>523</v>
      </c>
      <c r="BF2" s="14">
        <f>HLOOKUP(BF4,'④個別物件収支（第3期）'!$J$4:$JU$20,5,FALSE)</f>
        <v>400</v>
      </c>
      <c r="BG2" s="14">
        <f>HLOOKUP(BG4,'④個別物件収支（第3期）'!$J$4:$JU$20,5,FALSE)</f>
        <v>166</v>
      </c>
      <c r="BH2" s="14">
        <f>HLOOKUP(BH4,'④個別物件収支（第3期）'!$J$4:$JU$20,5,FALSE)</f>
        <v>247</v>
      </c>
      <c r="BI2" s="14">
        <f>HLOOKUP(BI4,'④個別物件収支（第3期）'!$J$4:$JU$20,5,FALSE)</f>
        <v>175</v>
      </c>
      <c r="BJ2" s="14" t="e">
        <f>HLOOKUP(BJ4,'④個別物件収支（第3期）'!$J$4:$JU$20,5,FALSE)</f>
        <v>#N/A</v>
      </c>
      <c r="BK2" s="14" t="e">
        <f>HLOOKUP(BK4,'④個別物件収支（第3期）'!$J$4:$JU$20,5,FALSE)</f>
        <v>#N/A</v>
      </c>
      <c r="BL2" s="14">
        <f>HLOOKUP(BL4,'④個別物件収支（第3期）'!$J$4:$JU$20,5,FALSE)</f>
        <v>1121</v>
      </c>
      <c r="BM2" s="14" t="str">
        <f>HLOOKUP(BM4,'④個別物件収支（第3期）'!$J$4:$JU$20,5,FALSE)</f>
        <v>（注）</v>
      </c>
      <c r="BN2" s="14">
        <f>HLOOKUP(BN4,'④個別物件収支（第3期）'!$J$4:$JU$20,5,FALSE)</f>
        <v>287</v>
      </c>
      <c r="BO2" s="14" t="str">
        <f>HLOOKUP(BO4,'④個別物件収支（第3期）'!$J$4:$JU$20,5,FALSE)</f>
        <v>（注）</v>
      </c>
      <c r="BP2" s="14">
        <f>HLOOKUP(BP4,'④個別物件収支（第3期）'!$J$4:$JU$20,5,FALSE)</f>
        <v>168</v>
      </c>
      <c r="BQ2" s="14">
        <f>HLOOKUP(BQ4,'④個別物件収支（第3期）'!$J$4:$JU$20,5,FALSE)</f>
        <v>148</v>
      </c>
      <c r="BR2" s="14">
        <f>HLOOKUP(BR4,'④個別物件収支（第3期）'!$J$4:$JU$20,5,FALSE)</f>
        <v>156</v>
      </c>
      <c r="BS2" s="14" t="str">
        <f>HLOOKUP(BS4,'④個別物件収支（第3期）'!$J$4:$JU$20,5,FALSE)</f>
        <v>（注）</v>
      </c>
      <c r="BT2" s="14" t="str">
        <f>HLOOKUP(BT4,'④個別物件収支（第3期）'!$J$4:$JU$20,5,FALSE)</f>
        <v>（注）</v>
      </c>
      <c r="BU2" s="14" t="str">
        <f>HLOOKUP(BU4,'④個別物件収支（第3期）'!$J$4:$JU$20,5,FALSE)</f>
        <v>（注）</v>
      </c>
      <c r="BV2" s="14">
        <f>HLOOKUP(BV4,'④個別物件収支（第3期）'!$J$4:$JU$20,5,FALSE)</f>
        <v>95</v>
      </c>
      <c r="BW2" s="14" t="str">
        <f>HLOOKUP(BW4,'④個別物件収支（第3期）'!$J$4:$JU$20,5,FALSE)</f>
        <v>（注）</v>
      </c>
      <c r="BX2" s="14">
        <f>HLOOKUP(BX4,'④個別物件収支（第3期）'!$J$4:$JU$20,5,FALSE)</f>
        <v>78</v>
      </c>
      <c r="BY2" s="14" t="str">
        <f>HLOOKUP(BY4,'④個別物件収支（第3期）'!$J$4:$JU$20,5,FALSE)</f>
        <v>（注）</v>
      </c>
      <c r="BZ2" s="14" t="str">
        <f>HLOOKUP(BZ4,'④個別物件収支（第3期）'!$J$4:$JU$20,5,FALSE)</f>
        <v>（注）</v>
      </c>
      <c r="CA2" s="14" t="str">
        <f>HLOOKUP(CA4,'④個別物件収支（第3期）'!$J$4:$JU$20,5,FALSE)</f>
        <v>（注）</v>
      </c>
      <c r="CB2" s="14" t="str">
        <f>HLOOKUP(CB4,'④個別物件収支（第3期）'!$J$4:$JU$20,5,FALSE)</f>
        <v>（注）</v>
      </c>
      <c r="CC2" s="14" t="str">
        <f>HLOOKUP(CC4,'④個別物件収支（第3期）'!$J$4:$JU$20,5,FALSE)</f>
        <v>（注）</v>
      </c>
      <c r="CD2" s="14" t="str">
        <f>HLOOKUP(CD4,'④個別物件収支（第3期）'!$J$4:$JU$20,5,FALSE)</f>
        <v>（注）</v>
      </c>
      <c r="CE2" s="14" t="str">
        <f>HLOOKUP(CE4,'④個別物件収支（第3期）'!$J$4:$JU$20,5,FALSE)</f>
        <v>（注）</v>
      </c>
      <c r="CF2" s="14" t="str">
        <f>HLOOKUP(CF4,'④個別物件収支（第3期）'!$J$4:$JU$20,5,FALSE)</f>
        <v>（注）</v>
      </c>
      <c r="CG2" s="14" t="str">
        <f>HLOOKUP(CG4,'④個別物件収支（第3期）'!$J$4:$JU$20,5,FALSE)</f>
        <v>（注）</v>
      </c>
      <c r="CH2" s="14" t="str">
        <f>HLOOKUP(CH4,'④個別物件収支（第3期）'!$J$4:$JU$20,5,FALSE)</f>
        <v>（注）</v>
      </c>
      <c r="CI2" s="14" t="str">
        <f>HLOOKUP(CI4,'④個別物件収支（第3期）'!$J$4:$JU$20,5,FALSE)</f>
        <v>（注）</v>
      </c>
      <c r="CJ2" s="14" t="str">
        <f>HLOOKUP(CJ4,'④個別物件収支（第3期）'!$J$4:$JU$20,5,FALSE)</f>
        <v>（注）</v>
      </c>
      <c r="CK2" s="14" t="str">
        <f>HLOOKUP(CK4,'④個別物件収支（第3期）'!$J$4:$JU$20,5,FALSE)</f>
        <v>（注）</v>
      </c>
      <c r="CL2" s="14" t="str">
        <f>HLOOKUP(CL4,'④個別物件収支（第3期）'!$J$4:$JU$20,5,FALSE)</f>
        <v>（注）</v>
      </c>
      <c r="CM2" s="14" t="str">
        <f>HLOOKUP(CM4,'④個別物件収支（第3期）'!$J$4:$JU$20,5,FALSE)</f>
        <v>（注）</v>
      </c>
      <c r="CN2" s="14" t="str">
        <f>HLOOKUP(CN4,'④個別物件収支（第3期）'!$J$4:$JU$20,5,FALSE)</f>
        <v>（注）</v>
      </c>
      <c r="CO2" s="14" t="str">
        <f>HLOOKUP(CO4,'④個別物件収支（第3期）'!$J$4:$JU$20,5,FALSE)</f>
        <v>（注）</v>
      </c>
      <c r="CP2" s="14" t="str">
        <f>HLOOKUP(CP4,'④個別物件収支（第3期）'!$J$4:$JU$20,5,FALSE)</f>
        <v>（注）</v>
      </c>
      <c r="CQ2" s="14">
        <f>HLOOKUP(CQ4,'④個別物件収支（第3期）'!$J$4:$JU$20,5,FALSE)</f>
        <v>86</v>
      </c>
      <c r="CR2" s="14">
        <f>HLOOKUP(CR4,'④個別物件収支（第3期）'!$J$4:$JU$20,5,FALSE)</f>
        <v>909</v>
      </c>
      <c r="CS2" s="14" t="str">
        <f>HLOOKUP(CS4,'④個別物件収支（第3期）'!$J$4:$JU$20,5,FALSE)</f>
        <v>（注）</v>
      </c>
      <c r="CT2" s="14" t="str">
        <f>HLOOKUP(CT4,'④個別物件収支（第3期）'!$J$4:$JU$20,5,FALSE)</f>
        <v>（注）</v>
      </c>
      <c r="CU2" s="14" t="str">
        <f>HLOOKUP(CU4,'④個別物件収支（第3期）'!$J$4:$JU$20,5,FALSE)</f>
        <v>（注）</v>
      </c>
      <c r="CV2" s="14" t="str">
        <f>HLOOKUP(CV4,'④個別物件収支（第3期）'!$J$4:$JU$20,5,FALSE)</f>
        <v>（注）</v>
      </c>
      <c r="CW2" s="14">
        <f>HLOOKUP(CW4,'④個別物件収支（第3期）'!$J$4:$JU$20,5,FALSE)</f>
        <v>211</v>
      </c>
      <c r="CX2" s="14">
        <f>HLOOKUP(CX4,'④個別物件収支（第3期）'!$J$4:$JU$20,5,FALSE)</f>
        <v>149</v>
      </c>
      <c r="CY2" s="14" t="str">
        <f>HLOOKUP(CY4,'④個別物件収支（第3期）'!$J$4:$JU$20,5,FALSE)</f>
        <v>（注）</v>
      </c>
      <c r="CZ2" s="14" t="str">
        <f>HLOOKUP(CZ4,'④個別物件収支（第3期）'!$J$4:$JU$20,5,FALSE)</f>
        <v>（注）</v>
      </c>
      <c r="DA2" s="14" t="str">
        <f>HLOOKUP(DA4,'④個別物件収支（第3期）'!$J$4:$JU$20,5,FALSE)</f>
        <v>（注）</v>
      </c>
      <c r="DB2" s="14" t="str">
        <f>HLOOKUP(DB4,'④個別物件収支（第3期）'!$J$4:$JU$20,5,FALSE)</f>
        <v>（注）</v>
      </c>
      <c r="DC2" s="14" t="str">
        <f>HLOOKUP(DC4,'④個別物件収支（第3期）'!$J$4:$JU$20,5,FALSE)</f>
        <v>（注）</v>
      </c>
      <c r="DD2" s="14" t="str">
        <f>HLOOKUP(DD4,'④個別物件収支（第3期）'!$J$4:$JU$20,5,FALSE)</f>
        <v>（注）</v>
      </c>
      <c r="DE2" s="14">
        <f>HLOOKUP(DE4,'④個別物件収支（第3期）'!$J$4:$JU$20,5,FALSE)</f>
        <v>297</v>
      </c>
      <c r="DF2" s="14" t="str">
        <f>HLOOKUP(DF4,'④個別物件収支（第3期）'!$J$4:$JU$20,5,FALSE)</f>
        <v>（注）</v>
      </c>
      <c r="DG2" s="14" t="str">
        <f>HLOOKUP(DG4,'④個別物件収支（第3期）'!$J$4:$JU$20,5,FALSE)</f>
        <v>（注）</v>
      </c>
      <c r="DH2" s="14" t="str">
        <f>HLOOKUP(DH4,'④個別物件収支（第3期）'!$J$4:$JU$20,5,FALSE)</f>
        <v>（注）</v>
      </c>
      <c r="DI2" s="14" t="str">
        <f>HLOOKUP(DI4,'④個別物件収支（第3期）'!$J$4:$JU$20,5,FALSE)</f>
        <v>（注）</v>
      </c>
      <c r="DJ2" s="14" t="str">
        <f>HLOOKUP(DJ4,'④個別物件収支（第3期）'!$J$4:$JU$20,5,FALSE)</f>
        <v>（注）</v>
      </c>
      <c r="DK2" s="14" t="str">
        <f>HLOOKUP(DK4,'④個別物件収支（第3期）'!$J$4:$JU$20,5,FALSE)</f>
        <v>（注）</v>
      </c>
      <c r="DL2" s="14" t="str">
        <f>HLOOKUP(DL4,'④個別物件収支（第3期）'!$J$4:$JU$20,5,FALSE)</f>
        <v>（注）</v>
      </c>
      <c r="DM2" s="14" t="str">
        <f>HLOOKUP(DM4,'④個別物件収支（第3期）'!$J$4:$JU$20,5,FALSE)</f>
        <v>（注）</v>
      </c>
      <c r="DN2" s="14" t="str">
        <f>HLOOKUP(DN4,'④個別物件収支（第3期）'!$J$4:$JU$20,5,FALSE)</f>
        <v>（注）</v>
      </c>
      <c r="DO2" s="14" t="str">
        <f>HLOOKUP(DO4,'④個別物件収支（第3期）'!$J$4:$JU$20,5,FALSE)</f>
        <v>（注）</v>
      </c>
      <c r="DP2" s="14" t="str">
        <f>HLOOKUP(DP4,'④個別物件収支（第3期）'!$J$4:$JU$20,5,FALSE)</f>
        <v>（注）</v>
      </c>
      <c r="DQ2" s="14" t="str">
        <f>HLOOKUP(DQ4,'④個別物件収支（第3期）'!$J$4:$JU$20,5,FALSE)</f>
        <v>（注）</v>
      </c>
      <c r="DR2" s="14">
        <f>HLOOKUP(DR4,'④個別物件収支（第3期）'!$J$4:$JU$20,5,FALSE)</f>
        <v>96</v>
      </c>
      <c r="DS2" s="14">
        <f>HLOOKUP(DS4,'④個別物件収支（第3期）'!$J$4:$JU$20,5,FALSE)</f>
        <v>30</v>
      </c>
      <c r="DT2" s="14">
        <f>HLOOKUP(DT4,'④個別物件収支（第3期）'!$J$4:$JU$20,5,FALSE)</f>
        <v>23</v>
      </c>
      <c r="DU2" s="14">
        <f>HLOOKUP(DU4,'④個別物件収支（第3期）'!$J$4:$JU$20,5,FALSE)</f>
        <v>22</v>
      </c>
      <c r="DV2" s="14">
        <f>HLOOKUP(DV4,'④個別物件収支（第3期）'!$J$4:$JU$20,5,FALSE)</f>
        <v>25</v>
      </c>
      <c r="DW2" s="14">
        <f>HLOOKUP(DW4,'④個別物件収支（第3期）'!$J$4:$JU$20,5,FALSE)</f>
        <v>28</v>
      </c>
      <c r="DX2" s="14">
        <f>HLOOKUP(DX4,'④個別物件収支（第3期）'!$J$4:$JU$20,5,FALSE)</f>
        <v>75</v>
      </c>
      <c r="DY2" s="14">
        <f>HLOOKUP(DY4,'④個別物件収支（第3期）'!$J$4:$JU$20,5,FALSE)</f>
        <v>48</v>
      </c>
      <c r="DZ2" s="14">
        <f>HLOOKUP(DZ4,'④個別物件収支（第3期）'!$J$4:$JU$20,5,FALSE)</f>
        <v>36</v>
      </c>
      <c r="EA2" s="14">
        <f>HLOOKUP(EA4,'④個別物件収支（第3期）'!$J$4:$JU$20,5,FALSE)</f>
        <v>29</v>
      </c>
      <c r="EB2" s="14">
        <f>HLOOKUP(EB4,'④個別物件収支（第3期）'!$J$4:$JU$20,5,FALSE)</f>
        <v>36</v>
      </c>
      <c r="EC2" s="14">
        <f>HLOOKUP(EC4,'④個別物件収支（第3期）'!$J$4:$JU$20,5,FALSE)</f>
        <v>37</v>
      </c>
      <c r="ED2" s="14">
        <f>HLOOKUP(ED4,'④個別物件収支（第3期）'!$J$4:$JU$20,5,FALSE)</f>
        <v>108</v>
      </c>
      <c r="EE2" s="14">
        <f>HLOOKUP(EE4,'④個別物件収支（第3期）'!$J$4:$JU$20,5,FALSE)</f>
        <v>19</v>
      </c>
      <c r="EF2" s="14">
        <f>HLOOKUP(EF4,'④個別物件収支（第3期）'!$J$4:$JU$20,5,FALSE)</f>
        <v>30</v>
      </c>
      <c r="EG2" s="14">
        <f>HLOOKUP(EG4,'④個別物件収支（第3期）'!$J$4:$JU$20,5,FALSE)</f>
        <v>21</v>
      </c>
      <c r="EH2" s="14">
        <f>HLOOKUP(EH4,'④個別物件収支（第3期）'!$J$4:$JU$20,5,FALSE)</f>
        <v>34</v>
      </c>
      <c r="EI2" s="14">
        <f>HLOOKUP(EI4,'④個別物件収支（第3期）'!$J$4:$JU$20,5,FALSE)</f>
        <v>56</v>
      </c>
      <c r="EJ2" s="14">
        <f>HLOOKUP(EJ4,'④個別物件収支（第3期）'!$J$4:$JU$20,5,FALSE)</f>
        <v>64</v>
      </c>
      <c r="EK2" s="14">
        <f>HLOOKUP(EK4,'④個別物件収支（第3期）'!$J$4:$JU$20,5,FALSE)</f>
        <v>74</v>
      </c>
      <c r="EL2" s="14">
        <f>HLOOKUP(EL4,'④個別物件収支（第3期）'!$J$4:$JU$20,5,FALSE)</f>
        <v>95</v>
      </c>
      <c r="EM2" s="14">
        <f>HLOOKUP(EM4,'④個別物件収支（第3期）'!$J$4:$JU$20,5,FALSE)</f>
        <v>61</v>
      </c>
      <c r="EN2" s="14">
        <f>HLOOKUP(EN4,'④個別物件収支（第3期）'!$J$4:$JU$20,5,FALSE)</f>
        <v>31</v>
      </c>
      <c r="EO2" s="14">
        <f>HLOOKUP(EO4,'④個別物件収支（第3期）'!$J$4:$JU$20,5,FALSE)</f>
        <v>26</v>
      </c>
      <c r="EP2" s="14">
        <f>HLOOKUP(EP4,'④個別物件収支（第3期）'!$J$4:$JU$20,5,FALSE)</f>
        <v>30</v>
      </c>
      <c r="EQ2" s="14">
        <f>HLOOKUP(EQ4,'④個別物件収支（第3期）'!$J$4:$JU$20,5,FALSE)</f>
        <v>59</v>
      </c>
      <c r="ER2" s="14" t="e">
        <f>HLOOKUP(ER4,'④個別物件収支（第3期）'!$J$4:$JU$20,5,FALSE)</f>
        <v>#N/A</v>
      </c>
      <c r="ES2" s="14">
        <f>HLOOKUP(ES4,'④個別物件収支（第3期）'!$J$4:$JU$20,5,FALSE)</f>
        <v>11</v>
      </c>
      <c r="ET2" s="14">
        <f>HLOOKUP(ET4,'④個別物件収支（第3期）'!$J$4:$JU$20,5,FALSE)</f>
        <v>34</v>
      </c>
      <c r="EU2" s="14">
        <f>HLOOKUP(EU4,'④個別物件収支（第3期）'!$J$4:$JU$20,5,FALSE)</f>
        <v>32</v>
      </c>
      <c r="EV2" s="14">
        <f>HLOOKUP(EV4,'④個別物件収支（第3期）'!$J$4:$JU$20,5,FALSE)</f>
        <v>20</v>
      </c>
      <c r="EW2" s="14">
        <f>HLOOKUP(EW4,'④個別物件収支（第3期）'!$J$4:$JU$20,5,FALSE)</f>
        <v>62</v>
      </c>
      <c r="EX2" s="14">
        <f>HLOOKUP(EX4,'④個別物件収支（第3期）'!$J$4:$JU$20,5,FALSE)</f>
        <v>38</v>
      </c>
      <c r="EY2" s="14">
        <f>HLOOKUP(EY4,'④個別物件収支（第3期）'!$J$4:$JU$20,5,FALSE)</f>
        <v>39</v>
      </c>
      <c r="EZ2" s="14">
        <f>HLOOKUP(EZ4,'④個別物件収支（第3期）'!$J$4:$JU$20,5,FALSE)</f>
        <v>23</v>
      </c>
      <c r="FA2" s="14">
        <f>HLOOKUP(FA4,'④個別物件収支（第3期）'!$J$4:$JU$20,5,FALSE)</f>
        <v>15</v>
      </c>
      <c r="FB2" s="14">
        <f>HLOOKUP(FB4,'④個別物件収支（第3期）'!$J$4:$JU$20,5,FALSE)</f>
        <v>13</v>
      </c>
      <c r="FC2" s="14">
        <f>HLOOKUP(FC4,'④個別物件収支（第3期）'!$J$4:$JU$20,5,FALSE)</f>
        <v>83</v>
      </c>
      <c r="FD2" s="14">
        <f>HLOOKUP(FD4,'④個別物件収支（第3期）'!$J$4:$JU$20,5,FALSE)</f>
        <v>36</v>
      </c>
      <c r="FE2" s="14">
        <f>HLOOKUP(FE4,'④個別物件収支（第3期）'!$J$4:$JU$20,5,FALSE)</f>
        <v>32</v>
      </c>
      <c r="FF2" s="14">
        <f>HLOOKUP(FF4,'④個別物件収支（第3期）'!$J$4:$JU$20,5,FALSE)</f>
        <v>78</v>
      </c>
      <c r="FG2" s="14">
        <f>HLOOKUP(FG4,'④個別物件収支（第3期）'!$J$4:$JU$20,5,FALSE)</f>
        <v>92</v>
      </c>
      <c r="FH2" s="14">
        <f>HLOOKUP(FH4,'④個別物件収支（第3期）'!$J$4:$JU$20,5,FALSE)</f>
        <v>72</v>
      </c>
      <c r="FI2" s="14">
        <f>HLOOKUP(FI4,'④個別物件収支（第3期）'!$J$4:$JU$20,5,FALSE)</f>
        <v>128</v>
      </c>
      <c r="FJ2" s="14">
        <f>HLOOKUP(FJ4,'④個別物件収支（第3期）'!$J$4:$JU$20,5,FALSE)</f>
        <v>48</v>
      </c>
      <c r="FK2" s="14">
        <f>HLOOKUP(FK4,'④個別物件収支（第3期）'!$J$4:$JU$20,5,FALSE)</f>
        <v>17</v>
      </c>
      <c r="FL2" s="14">
        <f>HLOOKUP(FL4,'④個別物件収支（第3期）'!$J$4:$JU$20,5,FALSE)</f>
        <v>25</v>
      </c>
      <c r="FM2" s="14">
        <f>HLOOKUP(FM4,'④個別物件収支（第3期）'!$J$4:$JU$20,5,FALSE)</f>
        <v>44</v>
      </c>
      <c r="FN2" s="14" t="e">
        <f>HLOOKUP(FN4,'④個別物件収支（第3期）'!$J$4:$JU$20,5,FALSE)</f>
        <v>#N/A</v>
      </c>
      <c r="FO2" s="14">
        <f>HLOOKUP(FO4,'④個別物件収支（第3期）'!$J$4:$JU$20,5,FALSE)</f>
        <v>38</v>
      </c>
      <c r="FP2" s="14">
        <f>HLOOKUP(FP4,'④個別物件収支（第3期）'!$J$4:$JU$20,5,FALSE)</f>
        <v>27</v>
      </c>
      <c r="FQ2" s="14">
        <f>HLOOKUP(FQ4,'④個別物件収支（第3期）'!$J$4:$JU$20,5,FALSE)</f>
        <v>14</v>
      </c>
      <c r="FR2" s="14">
        <f>HLOOKUP(FR4,'④個別物件収支（第3期）'!$J$4:$JU$20,5,FALSE)</f>
        <v>13</v>
      </c>
      <c r="FS2" s="14">
        <f>HLOOKUP(FS4,'④個別物件収支（第3期）'!$J$4:$JU$20,5,FALSE)</f>
        <v>20</v>
      </c>
      <c r="FT2" s="14">
        <f>HLOOKUP(FT4,'④個別物件収支（第3期）'!$J$4:$JU$20,5,FALSE)</f>
        <v>44</v>
      </c>
      <c r="FU2" s="14">
        <f>HLOOKUP(FU4,'④個別物件収支（第3期）'!$J$4:$JU$20,5,FALSE)</f>
        <v>81</v>
      </c>
      <c r="FV2" s="14">
        <f>HLOOKUP(FV4,'④個別物件収支（第3期）'!$J$4:$JU$20,5,FALSE)</f>
        <v>25</v>
      </c>
      <c r="FW2" s="14">
        <f>HLOOKUP(FW4,'④個別物件収支（第3期）'!$J$4:$JU$20,5,FALSE)</f>
        <v>26</v>
      </c>
      <c r="FX2" s="14" t="e">
        <f>HLOOKUP(FX4,'④個別物件収支（第3期）'!$J$4:$JU$20,5,FALSE)</f>
        <v>#N/A</v>
      </c>
      <c r="FY2" s="14">
        <f>HLOOKUP(FY4,'④個別物件収支（第3期）'!$J$4:$JU$20,5,FALSE)</f>
        <v>23</v>
      </c>
      <c r="FZ2" s="14">
        <f>HLOOKUP(FZ4,'④個別物件収支（第3期）'!$J$4:$JU$20,5,FALSE)</f>
        <v>24</v>
      </c>
      <c r="GA2" s="14">
        <f>HLOOKUP(GA4,'④個別物件収支（第3期）'!$J$4:$JU$20,5,FALSE)</f>
        <v>18</v>
      </c>
      <c r="GB2" s="14">
        <f>HLOOKUP(GB4,'④個別物件収支（第3期）'!$J$4:$JU$20,5,FALSE)</f>
        <v>11</v>
      </c>
      <c r="GC2" s="14" t="e">
        <f>HLOOKUP(GC4,'④個別物件収支（第3期）'!$J$4:$JU$20,5,FALSE)</f>
        <v>#N/A</v>
      </c>
      <c r="GD2" s="14">
        <f>HLOOKUP(GD4,'④個別物件収支（第3期）'!$J$4:$JU$20,5,FALSE)</f>
        <v>23</v>
      </c>
      <c r="GE2" s="14">
        <f>HLOOKUP(GE4,'④個別物件収支（第3期）'!$J$4:$JU$20,5,FALSE)</f>
        <v>40</v>
      </c>
      <c r="GF2" s="14">
        <f>HLOOKUP(GF4,'④個別物件収支（第3期）'!$J$4:$JU$20,5,FALSE)</f>
        <v>22</v>
      </c>
      <c r="GG2" s="14">
        <f>HLOOKUP(GG4,'④個別物件収支（第3期）'!$J$4:$JU$20,5,FALSE)</f>
        <v>58</v>
      </c>
      <c r="GH2" s="14">
        <f>HLOOKUP(GH4,'④個別物件収支（第3期）'!$J$4:$JU$20,5,FALSE)</f>
        <v>48</v>
      </c>
      <c r="GI2" s="14">
        <f>HLOOKUP(GI4,'④個別物件収支（第3期）'!$J$4:$JU$20,5,FALSE)</f>
        <v>35</v>
      </c>
      <c r="GJ2" s="14">
        <f>HLOOKUP(GJ4,'④個別物件収支（第3期）'!$J$4:$JU$20,5,FALSE)</f>
        <v>29</v>
      </c>
      <c r="GK2" s="14">
        <f>HLOOKUP(GK4,'④個別物件収支（第3期）'!$J$4:$JU$20,5,FALSE)</f>
        <v>24</v>
      </c>
      <c r="GL2" s="14">
        <f>HLOOKUP(GL4,'④個別物件収支（第3期）'!$J$4:$JU$20,5,FALSE)</f>
        <v>50</v>
      </c>
      <c r="GM2" s="14" t="e">
        <f>HLOOKUP(GM4,'④個別物件収支（第3期）'!$J$4:$JU$20,5,FALSE)</f>
        <v>#N/A</v>
      </c>
      <c r="GN2" s="14">
        <f>HLOOKUP(GN4,'④個別物件収支（第3期）'!$J$4:$JU$20,5,FALSE)</f>
        <v>19</v>
      </c>
      <c r="GO2" s="14">
        <f>HLOOKUP(GO4,'④個別物件収支（第3期）'!$J$4:$JU$20,5,FALSE)</f>
        <v>40</v>
      </c>
      <c r="GP2" s="14">
        <f>HLOOKUP(GP4,'④個別物件収支（第3期）'!$J$4:$JU$20,5,FALSE)</f>
        <v>13</v>
      </c>
      <c r="GQ2" s="14">
        <f>HLOOKUP(GQ4,'④個別物件収支（第3期）'!$J$4:$JU$20,5,FALSE)</f>
        <v>49</v>
      </c>
      <c r="GR2" s="14">
        <f>HLOOKUP(GR4,'④個別物件収支（第3期）'!$J$4:$JU$20,5,FALSE)</f>
        <v>23</v>
      </c>
      <c r="GS2" s="14">
        <f>HLOOKUP(GS4,'④個別物件収支（第3期）'!$J$4:$JU$20,5,FALSE)</f>
        <v>18</v>
      </c>
      <c r="GT2" s="14">
        <f>HLOOKUP(GT4,'④個別物件収支（第3期）'!$J$4:$JU$20,5,FALSE)</f>
        <v>109</v>
      </c>
      <c r="GU2" s="14">
        <f>HLOOKUP(GU4,'④個別物件収支（第3期）'!$J$4:$JU$20,5,FALSE)</f>
        <v>75</v>
      </c>
      <c r="GV2" s="14">
        <f>HLOOKUP(GV4,'④個別物件収支（第3期）'!$J$4:$JU$20,5,FALSE)</f>
        <v>24</v>
      </c>
      <c r="GW2" s="14">
        <f>HLOOKUP(GW4,'④個別物件収支（第3期）'!$J$4:$JU$20,5,FALSE)</f>
        <v>20</v>
      </c>
      <c r="GX2" s="14">
        <f>HLOOKUP(GX4,'④個別物件収支（第3期）'!$J$4:$JU$20,5,FALSE)</f>
        <v>21</v>
      </c>
      <c r="GY2" s="14">
        <f>HLOOKUP(GY4,'④個別物件収支（第3期）'!$J$4:$JU$20,5,FALSE)</f>
        <v>40</v>
      </c>
      <c r="GZ2" s="14">
        <f>HLOOKUP(GZ4,'④個別物件収支（第3期）'!$J$4:$JU$20,5,FALSE)</f>
        <v>23</v>
      </c>
      <c r="HA2" s="14">
        <f>HLOOKUP(HA4,'④個別物件収支（第3期）'!$J$4:$JU$20,5,FALSE)</f>
        <v>23</v>
      </c>
      <c r="HB2" s="14">
        <f>HLOOKUP(HB4,'④個別物件収支（第3期）'!$J$4:$JU$20,5,FALSE)</f>
        <v>21</v>
      </c>
      <c r="HC2" s="14">
        <f>HLOOKUP(HC4,'④個別物件収支（第3期）'!$J$4:$JU$20,5,FALSE)</f>
        <v>29</v>
      </c>
      <c r="HD2" s="14">
        <f>HLOOKUP(HD4,'④個別物件収支（第3期）'!$J$4:$JU$20,5,FALSE)</f>
        <v>39</v>
      </c>
      <c r="HE2" s="14" t="e">
        <f>HLOOKUP(HE4,'④個別物件収支（第3期）'!$J$4:$JU$20,5,FALSE)</f>
        <v>#N/A</v>
      </c>
      <c r="HF2" s="14">
        <f>HLOOKUP(HF4,'④個別物件収支（第3期）'!$J$4:$JU$20,5,FALSE)</f>
        <v>37</v>
      </c>
      <c r="HG2" s="14">
        <f>HLOOKUP(HG4,'④個別物件収支（第3期）'!$J$4:$JU$20,5,FALSE)</f>
        <v>14</v>
      </c>
      <c r="HH2" s="14">
        <f>HLOOKUP(HH4,'④個別物件収支（第3期）'!$J$4:$JU$20,5,FALSE)</f>
        <v>74</v>
      </c>
      <c r="HI2" s="14">
        <f>HLOOKUP(HI4,'④個別物件収支（第3期）'!$J$4:$JU$20,5,FALSE)</f>
        <v>73</v>
      </c>
      <c r="HJ2" s="14">
        <f>HLOOKUP(HJ4,'④個別物件収支（第3期）'!$J$4:$JU$20,5,FALSE)</f>
        <v>49</v>
      </c>
      <c r="HK2" s="14">
        <f>HLOOKUP(HK4,'④個別物件収支（第3期）'!$J$4:$JU$20,5,FALSE)</f>
        <v>28</v>
      </c>
      <c r="HL2" s="14">
        <f>HLOOKUP(HL4,'④個別物件収支（第3期）'!$J$4:$JU$20,5,FALSE)</f>
        <v>57</v>
      </c>
      <c r="HM2" s="14">
        <f>HLOOKUP(HM4,'④個別物件収支（第3期）'!$J$4:$JU$20,5,FALSE)</f>
        <v>72</v>
      </c>
      <c r="HN2" s="14">
        <f>HLOOKUP(HN4,'④個別物件収支（第3期）'!$J$4:$JU$20,5,FALSE)</f>
        <v>37</v>
      </c>
      <c r="HO2" s="14">
        <f>HLOOKUP(HO4,'④個別物件収支（第3期）'!$J$4:$JU$20,5,FALSE)</f>
        <v>36</v>
      </c>
      <c r="HP2" s="14">
        <f>HLOOKUP(HP4,'④個別物件収支（第3期）'!$J$4:$JU$20,5,FALSE)</f>
        <v>19</v>
      </c>
      <c r="HQ2" s="14" t="e">
        <f>HLOOKUP(HQ4,'④個別物件収支（第3期）'!$J$4:$JU$20,5,FALSE)</f>
        <v>#N/A</v>
      </c>
      <c r="HR2" s="14">
        <f>HLOOKUP(HR4,'④個別物件収支（第3期）'!$J$4:$JU$20,5,FALSE)</f>
        <v>27</v>
      </c>
      <c r="HS2" s="14">
        <f>HLOOKUP(HS4,'④個別物件収支（第3期）'!$J$4:$JU$20,5,FALSE)</f>
        <v>21</v>
      </c>
      <c r="HT2" s="14">
        <f>HLOOKUP(HT4,'④個別物件収支（第3期）'!$J$4:$JU$20,5,FALSE)</f>
        <v>24</v>
      </c>
      <c r="HU2" s="14">
        <f>HLOOKUP(HU4,'④個別物件収支（第3期）'!$J$4:$JU$20,5,FALSE)</f>
        <v>15</v>
      </c>
      <c r="HV2" s="14">
        <f>HLOOKUP(HV4,'④個別物件収支（第3期）'!$J$4:$JU$20,5,FALSE)</f>
        <v>20</v>
      </c>
      <c r="HW2" s="14">
        <f>HLOOKUP(HW4,'④個別物件収支（第3期）'!$J$4:$JU$20,5,FALSE)</f>
        <v>30</v>
      </c>
      <c r="HX2" s="14">
        <f>HLOOKUP(HX4,'④個別物件収支（第3期）'!$J$4:$JU$20,5,FALSE)</f>
        <v>26</v>
      </c>
      <c r="HY2" s="14">
        <f>HLOOKUP(HY4,'④個別物件収支（第3期）'!$J$4:$JU$20,5,FALSE)</f>
        <v>56</v>
      </c>
      <c r="HZ2" s="14">
        <f>HLOOKUP(HZ4,'④個別物件収支（第3期）'!$J$4:$JU$20,5,FALSE)</f>
        <v>28</v>
      </c>
      <c r="IA2" s="14">
        <f>HLOOKUP(IA4,'④個別物件収支（第3期）'!$J$4:$JU$20,5,FALSE)</f>
        <v>25</v>
      </c>
      <c r="IB2" s="14">
        <f>HLOOKUP(IB4,'④個別物件収支（第3期）'!$J$4:$JU$20,5,FALSE)</f>
        <v>30</v>
      </c>
      <c r="IC2" s="14">
        <f>HLOOKUP(IC4,'④個別物件収支（第3期）'!$J$4:$JU$20,5,FALSE)</f>
        <v>29</v>
      </c>
      <c r="ID2" s="14">
        <f>HLOOKUP(ID4,'④個別物件収支（第3期）'!$J$4:$JU$20,5,FALSE)</f>
        <v>58</v>
      </c>
      <c r="IE2" s="14" t="e">
        <f>HLOOKUP(IE4,'④個別物件収支（第3期）'!$J$4:$JU$20,5,FALSE)</f>
        <v>#N/A</v>
      </c>
      <c r="IF2" s="14">
        <f>HLOOKUP(IF4,'④個別物件収支（第3期）'!$J$4:$JU$20,5,FALSE)</f>
        <v>13</v>
      </c>
      <c r="IG2" s="14">
        <f>HLOOKUP(IG4,'④個別物件収支（第3期）'!$J$4:$JU$20,5,FALSE)</f>
        <v>17</v>
      </c>
      <c r="IH2" s="14">
        <f>HLOOKUP(IH4,'④個別物件収支（第3期）'!$J$4:$JU$20,5,FALSE)</f>
        <v>11</v>
      </c>
      <c r="II2" s="14">
        <f>HLOOKUP(II4,'④個別物件収支（第3期）'!$J$4:$JU$20,5,FALSE)</f>
        <v>25</v>
      </c>
      <c r="IJ2" s="14">
        <f>HLOOKUP(IJ4,'④個別物件収支（第3期）'!$J$4:$JU$20,5,FALSE)</f>
        <v>23</v>
      </c>
      <c r="IK2" s="14">
        <f>HLOOKUP(IK4,'④個別物件収支（第3期）'!$J$4:$JU$20,5,FALSE)</f>
        <v>18</v>
      </c>
      <c r="IL2" s="14">
        <f>HLOOKUP(IL4,'④個別物件収支（第3期）'!$J$4:$JU$20,5,FALSE)</f>
        <v>13</v>
      </c>
      <c r="IM2" s="14">
        <f>HLOOKUP(IM4,'④個別物件収支（第3期）'!$J$4:$JU$20,5,FALSE)</f>
        <v>10</v>
      </c>
      <c r="IN2" s="14">
        <f>HLOOKUP(IN4,'④個別物件収支（第3期）'!$J$4:$JU$20,5,FALSE)</f>
        <v>19</v>
      </c>
      <c r="IO2" s="14">
        <f>HLOOKUP(IO4,'④個別物件収支（第3期）'!$J$4:$JU$20,5,FALSE)</f>
        <v>28</v>
      </c>
      <c r="IP2" s="14">
        <f>HLOOKUP(IP4,'④個別物件収支（第3期）'!$J$4:$JU$20,5,FALSE)</f>
        <v>180</v>
      </c>
      <c r="IQ2" s="14">
        <f>HLOOKUP(IQ4,'④個別物件収支（第3期）'!$J$4:$JU$20,5,FALSE)</f>
        <v>70</v>
      </c>
      <c r="IR2" s="14">
        <f>HLOOKUP(IR4,'④個別物件収支（第3期）'!$J$4:$JU$20,5,FALSE)</f>
        <v>43</v>
      </c>
      <c r="IS2" s="14">
        <f>HLOOKUP(IS4,'④個別物件収支（第3期）'!$J$4:$JU$20,5,FALSE)</f>
        <v>18</v>
      </c>
      <c r="IT2" s="14">
        <f>HLOOKUP(IT4,'④個別物件収支（第3期）'!$J$4:$JU$20,5,FALSE)</f>
        <v>45</v>
      </c>
      <c r="IU2" s="14">
        <f>HLOOKUP(IU4,'④個別物件収支（第3期）'!$J$4:$JU$20,5,FALSE)</f>
        <v>25</v>
      </c>
      <c r="IV2" s="14">
        <f>HLOOKUP(IV4,'④個別物件収支（第3期）'!$J$4:$JU$20,5,FALSE)</f>
        <v>22</v>
      </c>
      <c r="IW2" s="14">
        <f>HLOOKUP(IW4,'④個別物件収支（第3期）'!$J$4:$JU$20,5,FALSE)</f>
        <v>40</v>
      </c>
      <c r="IX2" s="14">
        <f>HLOOKUP(IX4,'④個別物件収支（第3期）'!$J$4:$JU$20,5,FALSE)</f>
        <v>55</v>
      </c>
      <c r="IY2" s="14">
        <f>HLOOKUP(IY4,'④個別物件収支（第3期）'!$J$4:$JU$20,5,FALSE)</f>
        <v>124</v>
      </c>
      <c r="IZ2" s="14">
        <f>HLOOKUP(IZ4,'④個別物件収支（第3期）'!$J$4:$JU$20,5,FALSE)</f>
        <v>18</v>
      </c>
      <c r="JA2" s="14">
        <f>HLOOKUP(JA4,'④個別物件収支（第3期）'!$J$4:$JU$20,5,FALSE)</f>
        <v>25</v>
      </c>
      <c r="JB2" s="14">
        <f>HLOOKUP(JB4,'④個別物件収支（第3期）'!$J$4:$JU$20,5,FALSE)</f>
        <v>39</v>
      </c>
      <c r="JC2" s="14">
        <f>HLOOKUP(JC4,'④個別物件収支（第3期）'!$J$4:$JU$20,5,FALSE)</f>
        <v>34</v>
      </c>
      <c r="JD2" s="14">
        <f>HLOOKUP(JD4,'④個別物件収支（第3期）'!$J$4:$JU$20,5,FALSE)</f>
        <v>63</v>
      </c>
      <c r="JE2" s="14">
        <f>HLOOKUP(JE4,'④個別物件収支（第3期）'!$J$4:$JU$20,5,FALSE)</f>
        <v>29</v>
      </c>
      <c r="JF2" s="14">
        <f>HLOOKUP(JF4,'④個別物件収支（第3期）'!$J$4:$JU$20,5,FALSE)</f>
        <v>13</v>
      </c>
      <c r="JG2" s="14">
        <f>HLOOKUP(JG4,'④個別物件収支（第3期）'!$J$4:$JU$20,5,FALSE)</f>
        <v>16</v>
      </c>
      <c r="JH2" s="14">
        <f>HLOOKUP(JH4,'④個別物件収支（第3期）'!$J$4:$JU$20,5,FALSE)</f>
        <v>24</v>
      </c>
      <c r="JI2" s="14">
        <f>HLOOKUP(JI4,'④個別物件収支（第3期）'!$J$4:$JU$20,5,FALSE)</f>
        <v>22</v>
      </c>
    </row>
    <row r="3" spans="1:269" ht="23.25" customHeight="1" x14ac:dyDescent="0.3">
      <c r="A3" s="186"/>
      <c r="B3" s="52" t="s">
        <v>67</v>
      </c>
      <c r="C3" s="15" t="s">
        <v>870</v>
      </c>
      <c r="D3" s="15" t="s">
        <v>262</v>
      </c>
      <c r="E3" s="15" t="s">
        <v>262</v>
      </c>
      <c r="F3" s="15" t="s">
        <v>262</v>
      </c>
      <c r="G3" s="15" t="s">
        <v>262</v>
      </c>
      <c r="H3" s="270"/>
      <c r="I3" s="15" t="s">
        <v>74</v>
      </c>
      <c r="J3" s="15" t="s">
        <v>68</v>
      </c>
      <c r="K3" s="15" t="s">
        <v>75</v>
      </c>
      <c r="L3" s="15" t="s">
        <v>69</v>
      </c>
      <c r="M3" s="15" t="s">
        <v>76</v>
      </c>
      <c r="N3" s="15" t="s">
        <v>70</v>
      </c>
      <c r="O3" s="15" t="s">
        <v>77</v>
      </c>
      <c r="P3" s="15" t="s">
        <v>78</v>
      </c>
      <c r="Q3" s="15" t="s">
        <v>79</v>
      </c>
      <c r="R3" s="15" t="s">
        <v>80</v>
      </c>
      <c r="S3" s="15" t="s">
        <v>81</v>
      </c>
      <c r="T3" s="15" t="s">
        <v>82</v>
      </c>
      <c r="U3" s="15" t="s">
        <v>83</v>
      </c>
      <c r="V3" s="15" t="s">
        <v>84</v>
      </c>
      <c r="W3" s="15" t="s">
        <v>85</v>
      </c>
      <c r="X3" s="15" t="s">
        <v>86</v>
      </c>
      <c r="Y3" s="15" t="s">
        <v>87</v>
      </c>
      <c r="Z3" s="15" t="s">
        <v>88</v>
      </c>
      <c r="AA3" s="15" t="s">
        <v>89</v>
      </c>
      <c r="AB3" s="15" t="s">
        <v>90</v>
      </c>
      <c r="AC3" s="15" t="s">
        <v>91</v>
      </c>
      <c r="AD3" s="15" t="s">
        <v>92</v>
      </c>
      <c r="AE3" s="15" t="s">
        <v>93</v>
      </c>
      <c r="AF3" s="15" t="s">
        <v>94</v>
      </c>
      <c r="AG3" s="15" t="s">
        <v>95</v>
      </c>
      <c r="AH3" s="15" t="s">
        <v>96</v>
      </c>
      <c r="AI3" s="15" t="s">
        <v>97</v>
      </c>
      <c r="AJ3" s="15" t="s">
        <v>98</v>
      </c>
      <c r="AK3" s="15" t="s">
        <v>99</v>
      </c>
      <c r="AL3" s="15" t="s">
        <v>100</v>
      </c>
      <c r="AM3" s="15" t="s">
        <v>101</v>
      </c>
      <c r="AN3" s="15" t="s">
        <v>102</v>
      </c>
      <c r="AO3" s="15" t="s">
        <v>103</v>
      </c>
      <c r="AP3" s="15" t="s">
        <v>104</v>
      </c>
      <c r="AQ3" s="15" t="s">
        <v>105</v>
      </c>
      <c r="AR3" s="15" t="s">
        <v>106</v>
      </c>
      <c r="AS3" s="15" t="s">
        <v>107</v>
      </c>
      <c r="AT3" s="15" t="s">
        <v>108</v>
      </c>
      <c r="AU3" s="15" t="s">
        <v>109</v>
      </c>
      <c r="AV3" s="15" t="s">
        <v>110</v>
      </c>
      <c r="AW3" s="15" t="s">
        <v>111</v>
      </c>
      <c r="AX3" s="15" t="s">
        <v>112</v>
      </c>
      <c r="AY3" s="15" t="s">
        <v>113</v>
      </c>
      <c r="AZ3" s="15" t="s">
        <v>114</v>
      </c>
      <c r="BA3" s="15" t="s">
        <v>115</v>
      </c>
      <c r="BB3" s="15" t="s">
        <v>116</v>
      </c>
      <c r="BC3" s="15" t="s">
        <v>117</v>
      </c>
      <c r="BD3" s="15" t="s">
        <v>118</v>
      </c>
      <c r="BE3" s="15" t="s">
        <v>119</v>
      </c>
      <c r="BF3" s="15" t="s">
        <v>120</v>
      </c>
      <c r="BG3" s="15" t="s">
        <v>121</v>
      </c>
      <c r="BH3" s="15" t="s">
        <v>122</v>
      </c>
      <c r="BI3" s="15" t="s">
        <v>123</v>
      </c>
      <c r="BJ3" s="15" t="s">
        <v>124</v>
      </c>
      <c r="BK3" s="15" t="s">
        <v>125</v>
      </c>
      <c r="BL3" s="15" t="s">
        <v>184</v>
      </c>
      <c r="BM3" s="15" t="s">
        <v>185</v>
      </c>
      <c r="BN3" s="15" t="s">
        <v>186</v>
      </c>
      <c r="BO3" s="15" t="s">
        <v>187</v>
      </c>
      <c r="BP3" s="15" t="s">
        <v>188</v>
      </c>
      <c r="BQ3" s="15" t="s">
        <v>189</v>
      </c>
      <c r="BR3" s="15" t="s">
        <v>190</v>
      </c>
      <c r="BS3" s="15" t="s">
        <v>191</v>
      </c>
      <c r="BT3" s="15" t="s">
        <v>192</v>
      </c>
      <c r="BU3" s="15" t="s">
        <v>193</v>
      </c>
      <c r="BV3" s="15" t="s">
        <v>194</v>
      </c>
      <c r="BW3" s="15" t="s">
        <v>195</v>
      </c>
      <c r="BX3" s="15" t="s">
        <v>196</v>
      </c>
      <c r="BY3" s="15" t="s">
        <v>197</v>
      </c>
      <c r="BZ3" s="15" t="s">
        <v>198</v>
      </c>
      <c r="CA3" s="15" t="s">
        <v>199</v>
      </c>
      <c r="CB3" s="15" t="s">
        <v>200</v>
      </c>
      <c r="CC3" s="15" t="s">
        <v>201</v>
      </c>
      <c r="CD3" s="15" t="s">
        <v>202</v>
      </c>
      <c r="CE3" s="15" t="s">
        <v>203</v>
      </c>
      <c r="CF3" s="15" t="s">
        <v>204</v>
      </c>
      <c r="CG3" s="15" t="s">
        <v>205</v>
      </c>
      <c r="CH3" s="15" t="s">
        <v>206</v>
      </c>
      <c r="CI3" s="15" t="s">
        <v>207</v>
      </c>
      <c r="CJ3" s="15" t="s">
        <v>208</v>
      </c>
      <c r="CK3" s="15" t="s">
        <v>209</v>
      </c>
      <c r="CL3" s="15" t="s">
        <v>210</v>
      </c>
      <c r="CM3" s="15" t="s">
        <v>211</v>
      </c>
      <c r="CN3" s="15" t="s">
        <v>212</v>
      </c>
      <c r="CO3" s="15" t="s">
        <v>213</v>
      </c>
      <c r="CP3" s="15" t="s">
        <v>214</v>
      </c>
      <c r="CQ3" s="15" t="s">
        <v>215</v>
      </c>
      <c r="CR3" s="15" t="s">
        <v>216</v>
      </c>
      <c r="CS3" s="15" t="s">
        <v>217</v>
      </c>
      <c r="CT3" s="15" t="s">
        <v>218</v>
      </c>
      <c r="CU3" s="15" t="s">
        <v>219</v>
      </c>
      <c r="CV3" s="15" t="s">
        <v>220</v>
      </c>
      <c r="CW3" s="15" t="s">
        <v>221</v>
      </c>
      <c r="CX3" s="15" t="s">
        <v>222</v>
      </c>
      <c r="CY3" s="15" t="s">
        <v>263</v>
      </c>
      <c r="CZ3" s="15" t="s">
        <v>264</v>
      </c>
      <c r="DA3" s="15" t="s">
        <v>265</v>
      </c>
      <c r="DB3" s="15" t="s">
        <v>266</v>
      </c>
      <c r="DC3" s="15" t="s">
        <v>267</v>
      </c>
      <c r="DD3" s="15" t="s">
        <v>268</v>
      </c>
      <c r="DE3" s="15" t="s">
        <v>269</v>
      </c>
      <c r="DF3" s="15" t="s">
        <v>270</v>
      </c>
      <c r="DG3" s="15" t="s">
        <v>271</v>
      </c>
      <c r="DH3" s="15" t="s">
        <v>272</v>
      </c>
      <c r="DI3" s="15" t="s">
        <v>273</v>
      </c>
      <c r="DJ3" s="15" t="s">
        <v>274</v>
      </c>
      <c r="DK3" s="15" t="s">
        <v>275</v>
      </c>
      <c r="DL3" s="15" t="s">
        <v>276</v>
      </c>
      <c r="DM3" s="15" t="s">
        <v>277</v>
      </c>
      <c r="DN3" s="15" t="s">
        <v>278</v>
      </c>
      <c r="DO3" s="15" t="s">
        <v>279</v>
      </c>
      <c r="DP3" s="15" t="s">
        <v>280</v>
      </c>
      <c r="DQ3" s="15" t="s">
        <v>281</v>
      </c>
      <c r="DR3" s="15" t="s">
        <v>301</v>
      </c>
      <c r="DS3" s="15" t="s">
        <v>302</v>
      </c>
      <c r="DT3" s="15" t="s">
        <v>303</v>
      </c>
      <c r="DU3" s="15" t="s">
        <v>304</v>
      </c>
      <c r="DV3" s="15" t="s">
        <v>305</v>
      </c>
      <c r="DW3" s="15" t="s">
        <v>306</v>
      </c>
      <c r="DX3" s="15" t="s">
        <v>307</v>
      </c>
      <c r="DY3" s="15" t="s">
        <v>308</v>
      </c>
      <c r="DZ3" s="15" t="s">
        <v>309</v>
      </c>
      <c r="EA3" s="15" t="s">
        <v>310</v>
      </c>
      <c r="EB3" s="15" t="s">
        <v>311</v>
      </c>
      <c r="EC3" s="15" t="s">
        <v>312</v>
      </c>
      <c r="ED3" s="15" t="s">
        <v>313</v>
      </c>
      <c r="EE3" s="15" t="s">
        <v>314</v>
      </c>
      <c r="EF3" s="15" t="s">
        <v>315</v>
      </c>
      <c r="EG3" s="15" t="s">
        <v>316</v>
      </c>
      <c r="EH3" s="15" t="s">
        <v>317</v>
      </c>
      <c r="EI3" s="15" t="s">
        <v>318</v>
      </c>
      <c r="EJ3" s="15" t="s">
        <v>319</v>
      </c>
      <c r="EK3" s="15" t="s">
        <v>320</v>
      </c>
      <c r="EL3" s="15" t="s">
        <v>321</v>
      </c>
      <c r="EM3" s="15" t="s">
        <v>322</v>
      </c>
      <c r="EN3" s="15" t="s">
        <v>323</v>
      </c>
      <c r="EO3" s="15" t="s">
        <v>324</v>
      </c>
      <c r="EP3" s="15" t="s">
        <v>325</v>
      </c>
      <c r="EQ3" s="15" t="s">
        <v>326</v>
      </c>
      <c r="ER3" s="15" t="s">
        <v>327</v>
      </c>
      <c r="ES3" s="15" t="s">
        <v>328</v>
      </c>
      <c r="ET3" s="15" t="s">
        <v>329</v>
      </c>
      <c r="EU3" s="15" t="s">
        <v>330</v>
      </c>
      <c r="EV3" s="15" t="s">
        <v>331</v>
      </c>
      <c r="EW3" s="15" t="s">
        <v>332</v>
      </c>
      <c r="EX3" s="15" t="s">
        <v>333</v>
      </c>
      <c r="EY3" s="15" t="s">
        <v>334</v>
      </c>
      <c r="EZ3" s="15" t="s">
        <v>335</v>
      </c>
      <c r="FA3" s="15" t="s">
        <v>336</v>
      </c>
      <c r="FB3" s="15" t="s">
        <v>337</v>
      </c>
      <c r="FC3" s="15" t="s">
        <v>338</v>
      </c>
      <c r="FD3" s="15" t="s">
        <v>339</v>
      </c>
      <c r="FE3" s="15" t="s">
        <v>340</v>
      </c>
      <c r="FF3" s="15" t="s">
        <v>341</v>
      </c>
      <c r="FG3" s="15" t="s">
        <v>342</v>
      </c>
      <c r="FH3" s="15" t="s">
        <v>343</v>
      </c>
      <c r="FI3" s="15" t="s">
        <v>344</v>
      </c>
      <c r="FJ3" s="15" t="s">
        <v>345</v>
      </c>
      <c r="FK3" s="15" t="s">
        <v>346</v>
      </c>
      <c r="FL3" s="15" t="s">
        <v>347</v>
      </c>
      <c r="FM3" s="15" t="s">
        <v>348</v>
      </c>
      <c r="FN3" s="15" t="s">
        <v>349</v>
      </c>
      <c r="FO3" s="15" t="s">
        <v>350</v>
      </c>
      <c r="FP3" s="15" t="s">
        <v>351</v>
      </c>
      <c r="FQ3" s="15" t="s">
        <v>352</v>
      </c>
      <c r="FR3" s="15" t="s">
        <v>353</v>
      </c>
      <c r="FS3" s="15" t="s">
        <v>354</v>
      </c>
      <c r="FT3" s="15" t="s">
        <v>355</v>
      </c>
      <c r="FU3" s="15" t="s">
        <v>356</v>
      </c>
      <c r="FV3" s="15" t="s">
        <v>357</v>
      </c>
      <c r="FW3" s="15" t="s">
        <v>358</v>
      </c>
      <c r="FX3" s="15" t="s">
        <v>359</v>
      </c>
      <c r="FY3" s="15" t="s">
        <v>360</v>
      </c>
      <c r="FZ3" s="15" t="s">
        <v>361</v>
      </c>
      <c r="GA3" s="15" t="s">
        <v>362</v>
      </c>
      <c r="GB3" s="15" t="s">
        <v>363</v>
      </c>
      <c r="GC3" s="15" t="s">
        <v>364</v>
      </c>
      <c r="GD3" s="15" t="s">
        <v>365</v>
      </c>
      <c r="GE3" s="15" t="s">
        <v>366</v>
      </c>
      <c r="GF3" s="15" t="s">
        <v>367</v>
      </c>
      <c r="GG3" s="15" t="s">
        <v>368</v>
      </c>
      <c r="GH3" s="15" t="s">
        <v>369</v>
      </c>
      <c r="GI3" s="15" t="s">
        <v>370</v>
      </c>
      <c r="GJ3" s="15" t="s">
        <v>371</v>
      </c>
      <c r="GK3" s="15" t="s">
        <v>372</v>
      </c>
      <c r="GL3" s="15" t="s">
        <v>373</v>
      </c>
      <c r="GM3" s="15" t="s">
        <v>374</v>
      </c>
      <c r="GN3" s="15" t="s">
        <v>375</v>
      </c>
      <c r="GO3" s="15" t="s">
        <v>376</v>
      </c>
      <c r="GP3" s="15" t="s">
        <v>377</v>
      </c>
      <c r="GQ3" s="15" t="s">
        <v>378</v>
      </c>
      <c r="GR3" s="15" t="s">
        <v>379</v>
      </c>
      <c r="GS3" s="15" t="s">
        <v>380</v>
      </c>
      <c r="GT3" s="15" t="s">
        <v>381</v>
      </c>
      <c r="GU3" s="15" t="s">
        <v>382</v>
      </c>
      <c r="GV3" s="15" t="s">
        <v>383</v>
      </c>
      <c r="GW3" s="15" t="s">
        <v>384</v>
      </c>
      <c r="GX3" s="15" t="s">
        <v>385</v>
      </c>
      <c r="GY3" s="15" t="s">
        <v>386</v>
      </c>
      <c r="GZ3" s="15" t="s">
        <v>387</v>
      </c>
      <c r="HA3" s="15" t="s">
        <v>388</v>
      </c>
      <c r="HB3" s="15" t="s">
        <v>389</v>
      </c>
      <c r="HC3" s="15" t="s">
        <v>390</v>
      </c>
      <c r="HD3" s="15" t="s">
        <v>391</v>
      </c>
      <c r="HE3" s="15" t="s">
        <v>392</v>
      </c>
      <c r="HF3" s="15" t="s">
        <v>393</v>
      </c>
      <c r="HG3" s="15" t="s">
        <v>394</v>
      </c>
      <c r="HH3" s="15" t="s">
        <v>395</v>
      </c>
      <c r="HI3" s="15" t="s">
        <v>396</v>
      </c>
      <c r="HJ3" s="15" t="s">
        <v>397</v>
      </c>
      <c r="HK3" s="15" t="s">
        <v>398</v>
      </c>
      <c r="HL3" s="15" t="s">
        <v>399</v>
      </c>
      <c r="HM3" s="15" t="s">
        <v>400</v>
      </c>
      <c r="HN3" s="15" t="s">
        <v>401</v>
      </c>
      <c r="HO3" s="15" t="s">
        <v>402</v>
      </c>
      <c r="HP3" s="15" t="s">
        <v>403</v>
      </c>
      <c r="HQ3" s="15" t="s">
        <v>404</v>
      </c>
      <c r="HR3" s="15" t="s">
        <v>405</v>
      </c>
      <c r="HS3" s="15" t="s">
        <v>406</v>
      </c>
      <c r="HT3" s="15" t="s">
        <v>407</v>
      </c>
      <c r="HU3" s="15" t="s">
        <v>408</v>
      </c>
      <c r="HV3" s="15" t="s">
        <v>409</v>
      </c>
      <c r="HW3" s="15" t="s">
        <v>410</v>
      </c>
      <c r="HX3" s="15" t="s">
        <v>411</v>
      </c>
      <c r="HY3" s="15" t="s">
        <v>412</v>
      </c>
      <c r="HZ3" s="15" t="s">
        <v>413</v>
      </c>
      <c r="IA3" s="15" t="s">
        <v>414</v>
      </c>
      <c r="IB3" s="15" t="s">
        <v>415</v>
      </c>
      <c r="IC3" s="15" t="s">
        <v>416</v>
      </c>
      <c r="ID3" s="15" t="s">
        <v>417</v>
      </c>
      <c r="IE3" s="15" t="s">
        <v>418</v>
      </c>
      <c r="IF3" s="15" t="s">
        <v>419</v>
      </c>
      <c r="IG3" s="15" t="s">
        <v>420</v>
      </c>
      <c r="IH3" s="15" t="s">
        <v>421</v>
      </c>
      <c r="II3" s="15" t="s">
        <v>422</v>
      </c>
      <c r="IJ3" s="15" t="s">
        <v>423</v>
      </c>
      <c r="IK3" s="15" t="s">
        <v>424</v>
      </c>
      <c r="IL3" s="15" t="s">
        <v>425</v>
      </c>
      <c r="IM3" s="15" t="s">
        <v>426</v>
      </c>
      <c r="IN3" s="15" t="s">
        <v>427</v>
      </c>
      <c r="IO3" s="15" t="s">
        <v>428</v>
      </c>
      <c r="IP3" s="15" t="s">
        <v>429</v>
      </c>
      <c r="IQ3" s="15" t="s">
        <v>430</v>
      </c>
      <c r="IR3" s="15" t="s">
        <v>431</v>
      </c>
      <c r="IS3" s="15" t="s">
        <v>432</v>
      </c>
      <c r="IT3" s="15" t="s">
        <v>433</v>
      </c>
      <c r="IU3" s="15" t="s">
        <v>434</v>
      </c>
      <c r="IV3" s="15" t="s">
        <v>435</v>
      </c>
      <c r="IW3" s="15" t="s">
        <v>436</v>
      </c>
      <c r="IX3" s="15" t="s">
        <v>437</v>
      </c>
      <c r="IY3" s="15" t="s">
        <v>438</v>
      </c>
      <c r="IZ3" s="15" t="s">
        <v>439</v>
      </c>
      <c r="JA3" s="15" t="s">
        <v>440</v>
      </c>
      <c r="JB3" s="15" t="s">
        <v>441</v>
      </c>
      <c r="JC3" s="15" t="s">
        <v>442</v>
      </c>
      <c r="JD3" s="15" t="s">
        <v>443</v>
      </c>
      <c r="JE3" s="15" t="s">
        <v>444</v>
      </c>
      <c r="JF3" s="15" t="s">
        <v>445</v>
      </c>
      <c r="JG3" s="15" t="s">
        <v>446</v>
      </c>
      <c r="JH3" s="15" t="s">
        <v>447</v>
      </c>
      <c r="JI3" s="15" t="s">
        <v>448</v>
      </c>
    </row>
    <row r="4" spans="1:269" s="17" customFormat="1" ht="30" customHeight="1" x14ac:dyDescent="0.3">
      <c r="A4" s="187"/>
      <c r="B4" s="53" t="s">
        <v>0</v>
      </c>
      <c r="C4" s="16" t="s">
        <v>812</v>
      </c>
      <c r="D4" s="16" t="s">
        <v>887</v>
      </c>
      <c r="E4" s="16" t="s">
        <v>889</v>
      </c>
      <c r="F4" s="16" t="s">
        <v>890</v>
      </c>
      <c r="G4" s="16" t="s">
        <v>891</v>
      </c>
      <c r="H4" s="271"/>
      <c r="I4" s="16" t="s">
        <v>126</v>
      </c>
      <c r="J4" s="16" t="s">
        <v>127</v>
      </c>
      <c r="K4" s="16" t="s">
        <v>128</v>
      </c>
      <c r="L4" s="16" t="s">
        <v>129</v>
      </c>
      <c r="M4" s="16" t="s">
        <v>130</v>
      </c>
      <c r="N4" s="16" t="s">
        <v>131</v>
      </c>
      <c r="O4" s="16" t="s">
        <v>132</v>
      </c>
      <c r="P4" s="16" t="s">
        <v>133</v>
      </c>
      <c r="Q4" s="16" t="s">
        <v>134</v>
      </c>
      <c r="R4" s="16" t="s">
        <v>135</v>
      </c>
      <c r="S4" s="16" t="s">
        <v>136</v>
      </c>
      <c r="T4" s="16" t="s">
        <v>137</v>
      </c>
      <c r="U4" s="16" t="s">
        <v>138</v>
      </c>
      <c r="V4" s="16" t="s">
        <v>139</v>
      </c>
      <c r="W4" s="16" t="s">
        <v>140</v>
      </c>
      <c r="X4" s="16" t="s">
        <v>141</v>
      </c>
      <c r="Y4" s="16" t="s">
        <v>142</v>
      </c>
      <c r="Z4" s="16" t="s">
        <v>143</v>
      </c>
      <c r="AA4" s="16" t="s">
        <v>144</v>
      </c>
      <c r="AB4" s="16" t="s">
        <v>145</v>
      </c>
      <c r="AC4" s="16" t="s">
        <v>146</v>
      </c>
      <c r="AD4" s="16" t="s">
        <v>147</v>
      </c>
      <c r="AE4" s="16" t="s">
        <v>148</v>
      </c>
      <c r="AF4" s="16" t="s">
        <v>149</v>
      </c>
      <c r="AG4" s="16" t="s">
        <v>150</v>
      </c>
      <c r="AH4" s="16" t="s">
        <v>151</v>
      </c>
      <c r="AI4" s="16" t="s">
        <v>152</v>
      </c>
      <c r="AJ4" s="16" t="s">
        <v>153</v>
      </c>
      <c r="AK4" s="16" t="s">
        <v>154</v>
      </c>
      <c r="AL4" s="16" t="s">
        <v>155</v>
      </c>
      <c r="AM4" s="16" t="s">
        <v>156</v>
      </c>
      <c r="AN4" s="16" t="s">
        <v>157</v>
      </c>
      <c r="AO4" s="16" t="s">
        <v>158</v>
      </c>
      <c r="AP4" s="16" t="s">
        <v>159</v>
      </c>
      <c r="AQ4" s="16" t="s">
        <v>160</v>
      </c>
      <c r="AR4" s="16" t="s">
        <v>161</v>
      </c>
      <c r="AS4" s="16" t="s">
        <v>162</v>
      </c>
      <c r="AT4" s="16" t="s">
        <v>163</v>
      </c>
      <c r="AU4" s="16" t="s">
        <v>164</v>
      </c>
      <c r="AV4" s="16" t="s">
        <v>165</v>
      </c>
      <c r="AW4" s="16" t="s">
        <v>166</v>
      </c>
      <c r="AX4" s="16" t="s">
        <v>167</v>
      </c>
      <c r="AY4" s="16" t="s">
        <v>168</v>
      </c>
      <c r="AZ4" s="16" t="s">
        <v>169</v>
      </c>
      <c r="BA4" s="16" t="s">
        <v>170</v>
      </c>
      <c r="BB4" s="16" t="s">
        <v>171</v>
      </c>
      <c r="BC4" s="16" t="s">
        <v>172</v>
      </c>
      <c r="BD4" s="16" t="s">
        <v>173</v>
      </c>
      <c r="BE4" s="16" t="s">
        <v>174</v>
      </c>
      <c r="BF4" s="16" t="s">
        <v>175</v>
      </c>
      <c r="BG4" s="16" t="s">
        <v>176</v>
      </c>
      <c r="BH4" s="16" t="s">
        <v>177</v>
      </c>
      <c r="BI4" s="16" t="s">
        <v>178</v>
      </c>
      <c r="BJ4" s="16" t="s">
        <v>179</v>
      </c>
      <c r="BK4" s="16" t="s">
        <v>180</v>
      </c>
      <c r="BL4" s="16" t="s">
        <v>615</v>
      </c>
      <c r="BM4" s="16" t="s">
        <v>29</v>
      </c>
      <c r="BN4" s="16" t="s">
        <v>616</v>
      </c>
      <c r="BO4" s="16" t="s">
        <v>31</v>
      </c>
      <c r="BP4" s="16" t="s">
        <v>30</v>
      </c>
      <c r="BQ4" s="16" t="s">
        <v>32</v>
      </c>
      <c r="BR4" s="16" t="s">
        <v>33</v>
      </c>
      <c r="BS4" s="16" t="s">
        <v>34</v>
      </c>
      <c r="BT4" s="16" t="s">
        <v>35</v>
      </c>
      <c r="BU4" s="16" t="s">
        <v>617</v>
      </c>
      <c r="BV4" s="16" t="s">
        <v>36</v>
      </c>
      <c r="BW4" s="16" t="s">
        <v>37</v>
      </c>
      <c r="BX4" s="16" t="s">
        <v>38</v>
      </c>
      <c r="BY4" s="16" t="s">
        <v>39</v>
      </c>
      <c r="BZ4" s="16" t="s">
        <v>60</v>
      </c>
      <c r="CA4" s="16" t="s">
        <v>44</v>
      </c>
      <c r="CB4" s="16" t="s">
        <v>45</v>
      </c>
      <c r="CC4" s="16" t="s">
        <v>46</v>
      </c>
      <c r="CD4" s="16" t="s">
        <v>47</v>
      </c>
      <c r="CE4" s="16" t="s">
        <v>48</v>
      </c>
      <c r="CF4" s="16" t="s">
        <v>49</v>
      </c>
      <c r="CG4" s="16" t="s">
        <v>50</v>
      </c>
      <c r="CH4" s="16" t="s">
        <v>51</v>
      </c>
      <c r="CI4" s="16" t="s">
        <v>52</v>
      </c>
      <c r="CJ4" s="16" t="s">
        <v>53</v>
      </c>
      <c r="CK4" s="16" t="s">
        <v>54</v>
      </c>
      <c r="CL4" s="16" t="s">
        <v>55</v>
      </c>
      <c r="CM4" s="16" t="s">
        <v>56</v>
      </c>
      <c r="CN4" s="16" t="s">
        <v>57</v>
      </c>
      <c r="CO4" s="16" t="s">
        <v>58</v>
      </c>
      <c r="CP4" s="16" t="s">
        <v>618</v>
      </c>
      <c r="CQ4" s="16" t="s">
        <v>619</v>
      </c>
      <c r="CR4" s="16" t="s">
        <v>255</v>
      </c>
      <c r="CS4" s="16" t="s">
        <v>40</v>
      </c>
      <c r="CT4" s="16" t="s">
        <v>620</v>
      </c>
      <c r="CU4" s="16" t="s">
        <v>41</v>
      </c>
      <c r="CV4" s="16" t="s">
        <v>42</v>
      </c>
      <c r="CW4" s="16" t="s">
        <v>621</v>
      </c>
      <c r="CX4" s="16" t="s">
        <v>43</v>
      </c>
      <c r="CY4" s="16" t="s">
        <v>622</v>
      </c>
      <c r="CZ4" s="16" t="s">
        <v>623</v>
      </c>
      <c r="DA4" s="16" t="s">
        <v>624</v>
      </c>
      <c r="DB4" s="16" t="s">
        <v>625</v>
      </c>
      <c r="DC4" s="16" t="s">
        <v>626</v>
      </c>
      <c r="DD4" s="16" t="s">
        <v>287</v>
      </c>
      <c r="DE4" s="16" t="s">
        <v>627</v>
      </c>
      <c r="DF4" s="16" t="s">
        <v>628</v>
      </c>
      <c r="DG4" s="16" t="s">
        <v>629</v>
      </c>
      <c r="DH4" s="16" t="s">
        <v>630</v>
      </c>
      <c r="DI4" s="16" t="s">
        <v>631</v>
      </c>
      <c r="DJ4" s="16" t="s">
        <v>632</v>
      </c>
      <c r="DK4" s="16" t="s">
        <v>633</v>
      </c>
      <c r="DL4" s="16" t="s">
        <v>634</v>
      </c>
      <c r="DM4" s="16" t="s">
        <v>635</v>
      </c>
      <c r="DN4" s="16" t="s">
        <v>636</v>
      </c>
      <c r="DO4" s="16" t="s">
        <v>637</v>
      </c>
      <c r="DP4" s="16" t="s">
        <v>638</v>
      </c>
      <c r="DQ4" s="16" t="s">
        <v>639</v>
      </c>
      <c r="DR4" s="16" t="s">
        <v>640</v>
      </c>
      <c r="DS4" s="16" t="s">
        <v>641</v>
      </c>
      <c r="DT4" s="16" t="s">
        <v>642</v>
      </c>
      <c r="DU4" s="16" t="s">
        <v>643</v>
      </c>
      <c r="DV4" s="16" t="s">
        <v>644</v>
      </c>
      <c r="DW4" s="16" t="s">
        <v>645</v>
      </c>
      <c r="DX4" s="16" t="s">
        <v>646</v>
      </c>
      <c r="DY4" s="16" t="s">
        <v>647</v>
      </c>
      <c r="DZ4" s="16" t="s">
        <v>648</v>
      </c>
      <c r="EA4" s="16" t="s">
        <v>649</v>
      </c>
      <c r="EB4" s="16" t="s">
        <v>650</v>
      </c>
      <c r="EC4" s="16" t="s">
        <v>651</v>
      </c>
      <c r="ED4" s="16" t="s">
        <v>652</v>
      </c>
      <c r="EE4" s="16" t="s">
        <v>653</v>
      </c>
      <c r="EF4" s="16" t="s">
        <v>654</v>
      </c>
      <c r="EG4" s="16" t="s">
        <v>655</v>
      </c>
      <c r="EH4" s="16" t="s">
        <v>656</v>
      </c>
      <c r="EI4" s="16" t="s">
        <v>657</v>
      </c>
      <c r="EJ4" s="16" t="s">
        <v>658</v>
      </c>
      <c r="EK4" s="16" t="s">
        <v>659</v>
      </c>
      <c r="EL4" s="16" t="s">
        <v>660</v>
      </c>
      <c r="EM4" s="16" t="s">
        <v>661</v>
      </c>
      <c r="EN4" s="16" t="s">
        <v>662</v>
      </c>
      <c r="EO4" s="16" t="s">
        <v>663</v>
      </c>
      <c r="EP4" s="16" t="s">
        <v>664</v>
      </c>
      <c r="EQ4" s="16" t="s">
        <v>665</v>
      </c>
      <c r="ER4" s="16" t="s">
        <v>666</v>
      </c>
      <c r="ES4" s="16" t="s">
        <v>667</v>
      </c>
      <c r="ET4" s="16" t="s">
        <v>668</v>
      </c>
      <c r="EU4" s="16" t="s">
        <v>669</v>
      </c>
      <c r="EV4" s="16" t="s">
        <v>670</v>
      </c>
      <c r="EW4" s="16" t="s">
        <v>671</v>
      </c>
      <c r="EX4" s="16" t="s">
        <v>672</v>
      </c>
      <c r="EY4" s="16" t="s">
        <v>673</v>
      </c>
      <c r="EZ4" s="16" t="s">
        <v>674</v>
      </c>
      <c r="FA4" s="16" t="s">
        <v>675</v>
      </c>
      <c r="FB4" s="16" t="s">
        <v>676</v>
      </c>
      <c r="FC4" s="16" t="s">
        <v>677</v>
      </c>
      <c r="FD4" s="16" t="s">
        <v>678</v>
      </c>
      <c r="FE4" s="16" t="s">
        <v>679</v>
      </c>
      <c r="FF4" s="16" t="s">
        <v>680</v>
      </c>
      <c r="FG4" s="16" t="s">
        <v>681</v>
      </c>
      <c r="FH4" s="16" t="s">
        <v>682</v>
      </c>
      <c r="FI4" s="16" t="s">
        <v>683</v>
      </c>
      <c r="FJ4" s="16" t="s">
        <v>684</v>
      </c>
      <c r="FK4" s="16" t="s">
        <v>685</v>
      </c>
      <c r="FL4" s="16" t="s">
        <v>686</v>
      </c>
      <c r="FM4" s="16" t="s">
        <v>687</v>
      </c>
      <c r="FN4" s="16" t="s">
        <v>688</v>
      </c>
      <c r="FO4" s="16" t="s">
        <v>689</v>
      </c>
      <c r="FP4" s="16" t="s">
        <v>690</v>
      </c>
      <c r="FQ4" s="16" t="s">
        <v>691</v>
      </c>
      <c r="FR4" s="16" t="s">
        <v>692</v>
      </c>
      <c r="FS4" s="16" t="s">
        <v>693</v>
      </c>
      <c r="FT4" s="16" t="s">
        <v>694</v>
      </c>
      <c r="FU4" s="16" t="s">
        <v>695</v>
      </c>
      <c r="FV4" s="16" t="s">
        <v>696</v>
      </c>
      <c r="FW4" s="16" t="s">
        <v>697</v>
      </c>
      <c r="FX4" s="16" t="s">
        <v>698</v>
      </c>
      <c r="FY4" s="16" t="s">
        <v>699</v>
      </c>
      <c r="FZ4" s="16" t="s">
        <v>700</v>
      </c>
      <c r="GA4" s="16" t="s">
        <v>701</v>
      </c>
      <c r="GB4" s="16" t="s">
        <v>702</v>
      </c>
      <c r="GC4" s="16" t="s">
        <v>703</v>
      </c>
      <c r="GD4" s="16" t="s">
        <v>704</v>
      </c>
      <c r="GE4" s="16" t="s">
        <v>705</v>
      </c>
      <c r="GF4" s="16" t="s">
        <v>706</v>
      </c>
      <c r="GG4" s="16" t="s">
        <v>707</v>
      </c>
      <c r="GH4" s="16" t="s">
        <v>708</v>
      </c>
      <c r="GI4" s="16" t="s">
        <v>709</v>
      </c>
      <c r="GJ4" s="16" t="s">
        <v>710</v>
      </c>
      <c r="GK4" s="16" t="s">
        <v>711</v>
      </c>
      <c r="GL4" s="16" t="s">
        <v>521</v>
      </c>
      <c r="GM4" s="16" t="s">
        <v>712</v>
      </c>
      <c r="GN4" s="16" t="s">
        <v>713</v>
      </c>
      <c r="GO4" s="16" t="s">
        <v>714</v>
      </c>
      <c r="GP4" s="16" t="s">
        <v>715</v>
      </c>
      <c r="GQ4" s="16" t="s">
        <v>716</v>
      </c>
      <c r="GR4" s="16" t="s">
        <v>717</v>
      </c>
      <c r="GS4" s="16" t="s">
        <v>718</v>
      </c>
      <c r="GT4" s="16" t="s">
        <v>719</v>
      </c>
      <c r="GU4" s="16" t="s">
        <v>720</v>
      </c>
      <c r="GV4" s="16" t="s">
        <v>721</v>
      </c>
      <c r="GW4" s="16" t="s">
        <v>722</v>
      </c>
      <c r="GX4" s="16" t="s">
        <v>723</v>
      </c>
      <c r="GY4" s="16" t="s">
        <v>724</v>
      </c>
      <c r="GZ4" s="16" t="s">
        <v>725</v>
      </c>
      <c r="HA4" s="16" t="s">
        <v>726</v>
      </c>
      <c r="HB4" s="16" t="s">
        <v>727</v>
      </c>
      <c r="HC4" s="16" t="s">
        <v>728</v>
      </c>
      <c r="HD4" s="16" t="s">
        <v>729</v>
      </c>
      <c r="HE4" s="16" t="s">
        <v>730</v>
      </c>
      <c r="HF4" s="16" t="s">
        <v>731</v>
      </c>
      <c r="HG4" s="16" t="s">
        <v>732</v>
      </c>
      <c r="HH4" s="16" t="s">
        <v>733</v>
      </c>
      <c r="HI4" s="16" t="s">
        <v>734</v>
      </c>
      <c r="HJ4" s="16" t="s">
        <v>735</v>
      </c>
      <c r="HK4" s="16" t="s">
        <v>736</v>
      </c>
      <c r="HL4" s="16" t="s">
        <v>737</v>
      </c>
      <c r="HM4" s="16" t="s">
        <v>738</v>
      </c>
      <c r="HN4" s="16" t="s">
        <v>739</v>
      </c>
      <c r="HO4" s="16" t="s">
        <v>740</v>
      </c>
      <c r="HP4" s="16" t="s">
        <v>741</v>
      </c>
      <c r="HQ4" s="16" t="s">
        <v>742</v>
      </c>
      <c r="HR4" s="16" t="s">
        <v>743</v>
      </c>
      <c r="HS4" s="16" t="s">
        <v>744</v>
      </c>
      <c r="HT4" s="16" t="s">
        <v>745</v>
      </c>
      <c r="HU4" s="16" t="s">
        <v>746</v>
      </c>
      <c r="HV4" s="16" t="s">
        <v>747</v>
      </c>
      <c r="HW4" s="16" t="s">
        <v>748</v>
      </c>
      <c r="HX4" s="16" t="s">
        <v>749</v>
      </c>
      <c r="HY4" s="16" t="s">
        <v>750</v>
      </c>
      <c r="HZ4" s="16" t="s">
        <v>751</v>
      </c>
      <c r="IA4" s="16" t="s">
        <v>752</v>
      </c>
      <c r="IB4" s="16" t="s">
        <v>753</v>
      </c>
      <c r="IC4" s="16" t="s">
        <v>754</v>
      </c>
      <c r="ID4" s="16" t="s">
        <v>755</v>
      </c>
      <c r="IE4" s="16" t="s">
        <v>756</v>
      </c>
      <c r="IF4" s="16" t="s">
        <v>757</v>
      </c>
      <c r="IG4" s="16" t="s">
        <v>758</v>
      </c>
      <c r="IH4" s="16" t="s">
        <v>759</v>
      </c>
      <c r="II4" s="16" t="s">
        <v>760</v>
      </c>
      <c r="IJ4" s="16" t="s">
        <v>761</v>
      </c>
      <c r="IK4" s="16" t="s">
        <v>762</v>
      </c>
      <c r="IL4" s="16" t="s">
        <v>763</v>
      </c>
      <c r="IM4" s="16" t="s">
        <v>764</v>
      </c>
      <c r="IN4" s="16" t="s">
        <v>765</v>
      </c>
      <c r="IO4" s="16" t="s">
        <v>766</v>
      </c>
      <c r="IP4" s="16" t="s">
        <v>767</v>
      </c>
      <c r="IQ4" s="16" t="s">
        <v>768</v>
      </c>
      <c r="IR4" s="16" t="s">
        <v>769</v>
      </c>
      <c r="IS4" s="16" t="s">
        <v>770</v>
      </c>
      <c r="IT4" s="16" t="s">
        <v>771</v>
      </c>
      <c r="IU4" s="16" t="s">
        <v>772</v>
      </c>
      <c r="IV4" s="16" t="s">
        <v>773</v>
      </c>
      <c r="IW4" s="16" t="s">
        <v>774</v>
      </c>
      <c r="IX4" s="16" t="s">
        <v>775</v>
      </c>
      <c r="IY4" s="16" t="s">
        <v>776</v>
      </c>
      <c r="IZ4" s="16" t="s">
        <v>777</v>
      </c>
      <c r="JA4" s="16" t="s">
        <v>778</v>
      </c>
      <c r="JB4" s="16" t="s">
        <v>779</v>
      </c>
      <c r="JC4" s="16" t="s">
        <v>780</v>
      </c>
      <c r="JD4" s="16" t="s">
        <v>781</v>
      </c>
      <c r="JE4" s="16" t="s">
        <v>782</v>
      </c>
      <c r="JF4" s="16" t="s">
        <v>783</v>
      </c>
      <c r="JG4" s="16" t="s">
        <v>784</v>
      </c>
      <c r="JH4" s="16" t="s">
        <v>785</v>
      </c>
      <c r="JI4" s="16" t="s">
        <v>786</v>
      </c>
    </row>
    <row r="5" spans="1:269" ht="23.25" customHeight="1" thickBot="1" x14ac:dyDescent="0.35">
      <c r="A5" s="186"/>
      <c r="B5" s="54" t="s">
        <v>794</v>
      </c>
      <c r="C5" s="279" t="s">
        <v>262</v>
      </c>
      <c r="D5" s="279" t="s">
        <v>262</v>
      </c>
      <c r="E5" s="279" t="s">
        <v>262</v>
      </c>
      <c r="F5" s="279" t="s">
        <v>262</v>
      </c>
      <c r="G5" s="279" t="s">
        <v>262</v>
      </c>
      <c r="H5" s="272"/>
      <c r="I5" s="18">
        <v>152</v>
      </c>
      <c r="J5" s="18">
        <v>152</v>
      </c>
      <c r="K5" s="18">
        <v>152</v>
      </c>
      <c r="L5" s="18">
        <v>152</v>
      </c>
      <c r="M5" s="18">
        <v>152</v>
      </c>
      <c r="N5" s="18">
        <v>152</v>
      </c>
      <c r="O5" s="18">
        <v>152</v>
      </c>
      <c r="P5" s="18">
        <v>152</v>
      </c>
      <c r="Q5" s="18">
        <v>152</v>
      </c>
      <c r="R5" s="18">
        <v>152</v>
      </c>
      <c r="S5" s="18">
        <v>152</v>
      </c>
      <c r="T5" s="18">
        <v>152</v>
      </c>
      <c r="U5" s="18">
        <v>152</v>
      </c>
      <c r="V5" s="18">
        <v>152</v>
      </c>
      <c r="W5" s="18">
        <v>152</v>
      </c>
      <c r="X5" s="18">
        <v>152</v>
      </c>
      <c r="Y5" s="18">
        <v>152</v>
      </c>
      <c r="Z5" s="18">
        <v>152</v>
      </c>
      <c r="AA5" s="18">
        <v>152</v>
      </c>
      <c r="AB5" s="18">
        <v>152</v>
      </c>
      <c r="AC5" s="18">
        <v>152</v>
      </c>
      <c r="AD5" s="18">
        <v>152</v>
      </c>
      <c r="AE5" s="18">
        <v>152</v>
      </c>
      <c r="AF5" s="18">
        <v>152</v>
      </c>
      <c r="AG5" s="18">
        <v>152</v>
      </c>
      <c r="AH5" s="18">
        <v>152</v>
      </c>
      <c r="AI5" s="18">
        <v>152</v>
      </c>
      <c r="AJ5" s="18">
        <v>152</v>
      </c>
      <c r="AK5" s="18">
        <v>152</v>
      </c>
      <c r="AL5" s="18">
        <v>152</v>
      </c>
      <c r="AM5" s="18">
        <v>152</v>
      </c>
      <c r="AN5" s="18">
        <v>152</v>
      </c>
      <c r="AO5" s="18">
        <v>152</v>
      </c>
      <c r="AP5" s="18">
        <v>152</v>
      </c>
      <c r="AQ5" s="18">
        <v>152</v>
      </c>
      <c r="AR5" s="18">
        <v>152</v>
      </c>
      <c r="AS5" s="18">
        <v>152</v>
      </c>
      <c r="AT5" s="18">
        <v>152</v>
      </c>
      <c r="AU5" s="18">
        <v>152</v>
      </c>
      <c r="AV5" s="18">
        <v>152</v>
      </c>
      <c r="AW5" s="18">
        <v>152</v>
      </c>
      <c r="AX5" s="18">
        <v>152</v>
      </c>
      <c r="AY5" s="18">
        <v>152</v>
      </c>
      <c r="AZ5" s="18">
        <v>152</v>
      </c>
      <c r="BA5" s="18">
        <v>152</v>
      </c>
      <c r="BB5" s="18">
        <v>152</v>
      </c>
      <c r="BC5" s="18">
        <v>152</v>
      </c>
      <c r="BD5" s="18">
        <v>152</v>
      </c>
      <c r="BE5" s="18">
        <v>152</v>
      </c>
      <c r="BF5" s="18">
        <v>152</v>
      </c>
      <c r="BG5" s="18">
        <v>152</v>
      </c>
      <c r="BH5" s="18">
        <v>152</v>
      </c>
      <c r="BI5" s="18">
        <v>152</v>
      </c>
      <c r="BJ5" s="18">
        <v>152</v>
      </c>
      <c r="BK5" s="18">
        <v>152</v>
      </c>
      <c r="BL5" s="18">
        <v>152</v>
      </c>
      <c r="BM5" s="18">
        <v>152</v>
      </c>
      <c r="BN5" s="18">
        <v>152</v>
      </c>
      <c r="BO5" s="18">
        <v>152</v>
      </c>
      <c r="BP5" s="18">
        <v>152</v>
      </c>
      <c r="BQ5" s="18">
        <v>152</v>
      </c>
      <c r="BR5" s="18">
        <v>152</v>
      </c>
      <c r="BS5" s="18">
        <v>152</v>
      </c>
      <c r="BT5" s="18">
        <v>152</v>
      </c>
      <c r="BU5" s="18">
        <v>152</v>
      </c>
      <c r="BV5" s="18">
        <v>152</v>
      </c>
      <c r="BW5" s="18">
        <v>152</v>
      </c>
      <c r="BX5" s="18">
        <v>152</v>
      </c>
      <c r="BY5" s="18">
        <v>152</v>
      </c>
      <c r="BZ5" s="18">
        <v>152</v>
      </c>
      <c r="CA5" s="18">
        <v>152</v>
      </c>
      <c r="CB5" s="18">
        <v>152</v>
      </c>
      <c r="CC5" s="18">
        <v>152</v>
      </c>
      <c r="CD5" s="18">
        <v>152</v>
      </c>
      <c r="CE5" s="18">
        <v>152</v>
      </c>
      <c r="CF5" s="18">
        <v>152</v>
      </c>
      <c r="CG5" s="18">
        <v>152</v>
      </c>
      <c r="CH5" s="18">
        <v>152</v>
      </c>
      <c r="CI5" s="18">
        <v>152</v>
      </c>
      <c r="CJ5" s="18">
        <v>152</v>
      </c>
      <c r="CK5" s="18">
        <v>152</v>
      </c>
      <c r="CL5" s="18">
        <v>152</v>
      </c>
      <c r="CM5" s="18">
        <v>152</v>
      </c>
      <c r="CN5" s="18">
        <v>152</v>
      </c>
      <c r="CO5" s="18">
        <v>152</v>
      </c>
      <c r="CP5" s="18">
        <v>123</v>
      </c>
      <c r="CQ5" s="18">
        <v>123</v>
      </c>
      <c r="CR5" s="18">
        <v>152</v>
      </c>
      <c r="CS5" s="18">
        <v>152</v>
      </c>
      <c r="CT5" s="18">
        <v>152</v>
      </c>
      <c r="CU5" s="18">
        <v>152</v>
      </c>
      <c r="CV5" s="18">
        <v>152</v>
      </c>
      <c r="CW5" s="18">
        <v>152</v>
      </c>
      <c r="CX5" s="18">
        <v>152</v>
      </c>
      <c r="CY5" s="18">
        <v>152</v>
      </c>
      <c r="CZ5" s="18">
        <v>152</v>
      </c>
      <c r="DA5" s="18">
        <v>152</v>
      </c>
      <c r="DB5" s="18">
        <v>152</v>
      </c>
      <c r="DC5" s="18">
        <v>152</v>
      </c>
      <c r="DD5" s="18">
        <v>152</v>
      </c>
      <c r="DE5" s="18">
        <v>152</v>
      </c>
      <c r="DF5" s="18">
        <v>152</v>
      </c>
      <c r="DG5" s="18">
        <v>152</v>
      </c>
      <c r="DH5" s="18">
        <v>152</v>
      </c>
      <c r="DI5" s="18">
        <v>152</v>
      </c>
      <c r="DJ5" s="18">
        <v>152</v>
      </c>
      <c r="DK5" s="18">
        <v>152</v>
      </c>
      <c r="DL5" s="18">
        <v>152</v>
      </c>
      <c r="DM5" s="18">
        <v>152</v>
      </c>
      <c r="DN5" s="18">
        <v>152</v>
      </c>
      <c r="DO5" s="18">
        <v>152</v>
      </c>
      <c r="DP5" s="18">
        <v>152</v>
      </c>
      <c r="DQ5" s="18">
        <v>152</v>
      </c>
      <c r="DR5" s="18">
        <v>152</v>
      </c>
      <c r="DS5" s="18">
        <v>152</v>
      </c>
      <c r="DT5" s="18">
        <v>152</v>
      </c>
      <c r="DU5" s="18">
        <v>152</v>
      </c>
      <c r="DV5" s="18">
        <v>152</v>
      </c>
      <c r="DW5" s="18">
        <v>152</v>
      </c>
      <c r="DX5" s="18">
        <v>152</v>
      </c>
      <c r="DY5" s="18">
        <v>152</v>
      </c>
      <c r="DZ5" s="18">
        <v>152</v>
      </c>
      <c r="EA5" s="18">
        <v>152</v>
      </c>
      <c r="EB5" s="18">
        <v>152</v>
      </c>
      <c r="EC5" s="18">
        <v>152</v>
      </c>
      <c r="ED5" s="18">
        <v>152</v>
      </c>
      <c r="EE5" s="18">
        <v>152</v>
      </c>
      <c r="EF5" s="18">
        <v>152</v>
      </c>
      <c r="EG5" s="18">
        <v>152</v>
      </c>
      <c r="EH5" s="18">
        <v>152</v>
      </c>
      <c r="EI5" s="18">
        <v>152</v>
      </c>
      <c r="EJ5" s="18">
        <v>152</v>
      </c>
      <c r="EK5" s="18">
        <v>152</v>
      </c>
      <c r="EL5" s="18">
        <v>152</v>
      </c>
      <c r="EM5" s="18">
        <v>152</v>
      </c>
      <c r="EN5" s="18">
        <v>152</v>
      </c>
      <c r="EO5" s="18">
        <v>152</v>
      </c>
      <c r="EP5" s="18">
        <v>152</v>
      </c>
      <c r="EQ5" s="18">
        <v>152</v>
      </c>
      <c r="ER5" s="18">
        <v>152</v>
      </c>
      <c r="ES5" s="18">
        <v>152</v>
      </c>
      <c r="ET5" s="18">
        <v>152</v>
      </c>
      <c r="EU5" s="18">
        <v>152</v>
      </c>
      <c r="EV5" s="18">
        <v>152</v>
      </c>
      <c r="EW5" s="18">
        <v>152</v>
      </c>
      <c r="EX5" s="18">
        <v>152</v>
      </c>
      <c r="EY5" s="18">
        <v>152</v>
      </c>
      <c r="EZ5" s="18">
        <v>152</v>
      </c>
      <c r="FA5" s="18">
        <v>152</v>
      </c>
      <c r="FB5" s="18">
        <v>152</v>
      </c>
      <c r="FC5" s="18">
        <v>152</v>
      </c>
      <c r="FD5" s="18">
        <v>152</v>
      </c>
      <c r="FE5" s="18">
        <v>152</v>
      </c>
      <c r="FF5" s="18">
        <v>152</v>
      </c>
      <c r="FG5" s="18">
        <v>152</v>
      </c>
      <c r="FH5" s="18">
        <v>152</v>
      </c>
      <c r="FI5" s="18">
        <v>152</v>
      </c>
      <c r="FJ5" s="18">
        <v>152</v>
      </c>
      <c r="FK5" s="18">
        <v>152</v>
      </c>
      <c r="FL5" s="18">
        <v>152</v>
      </c>
      <c r="FM5" s="18">
        <v>152</v>
      </c>
      <c r="FN5" s="18">
        <v>152</v>
      </c>
      <c r="FO5" s="18">
        <v>152</v>
      </c>
      <c r="FP5" s="18">
        <v>152</v>
      </c>
      <c r="FQ5" s="18">
        <v>152</v>
      </c>
      <c r="FR5" s="18">
        <v>152</v>
      </c>
      <c r="FS5" s="18">
        <v>152</v>
      </c>
      <c r="FT5" s="18">
        <v>152</v>
      </c>
      <c r="FU5" s="18">
        <v>152</v>
      </c>
      <c r="FV5" s="18">
        <v>152</v>
      </c>
      <c r="FW5" s="18">
        <v>152</v>
      </c>
      <c r="FX5" s="18">
        <v>152</v>
      </c>
      <c r="FY5" s="18">
        <v>152</v>
      </c>
      <c r="FZ5" s="18">
        <v>152</v>
      </c>
      <c r="GA5" s="18">
        <v>152</v>
      </c>
      <c r="GB5" s="18">
        <v>152</v>
      </c>
      <c r="GC5" s="18">
        <v>152</v>
      </c>
      <c r="GD5" s="18">
        <v>152</v>
      </c>
      <c r="GE5" s="18">
        <v>152</v>
      </c>
      <c r="GF5" s="18">
        <v>152</v>
      </c>
      <c r="GG5" s="18">
        <v>152</v>
      </c>
      <c r="GH5" s="18">
        <v>152</v>
      </c>
      <c r="GI5" s="18">
        <v>152</v>
      </c>
      <c r="GJ5" s="18">
        <v>152</v>
      </c>
      <c r="GK5" s="18">
        <v>152</v>
      </c>
      <c r="GL5" s="18">
        <v>152</v>
      </c>
      <c r="GM5" s="18">
        <v>152</v>
      </c>
      <c r="GN5" s="18">
        <v>152</v>
      </c>
      <c r="GO5" s="18">
        <v>152</v>
      </c>
      <c r="GP5" s="18">
        <v>152</v>
      </c>
      <c r="GQ5" s="18">
        <v>152</v>
      </c>
      <c r="GR5" s="18">
        <v>152</v>
      </c>
      <c r="GS5" s="18">
        <v>152</v>
      </c>
      <c r="GT5" s="18">
        <v>152</v>
      </c>
      <c r="GU5" s="18">
        <v>152</v>
      </c>
      <c r="GV5" s="18">
        <v>152</v>
      </c>
      <c r="GW5" s="18">
        <v>152</v>
      </c>
      <c r="GX5" s="18">
        <v>152</v>
      </c>
      <c r="GY5" s="18">
        <v>152</v>
      </c>
      <c r="GZ5" s="18">
        <v>152</v>
      </c>
      <c r="HA5" s="18">
        <v>152</v>
      </c>
      <c r="HB5" s="18">
        <v>152</v>
      </c>
      <c r="HC5" s="18">
        <v>152</v>
      </c>
      <c r="HD5" s="18">
        <v>152</v>
      </c>
      <c r="HE5" s="18">
        <v>152</v>
      </c>
      <c r="HF5" s="18">
        <v>152</v>
      </c>
      <c r="HG5" s="18">
        <v>152</v>
      </c>
      <c r="HH5" s="18">
        <v>152</v>
      </c>
      <c r="HI5" s="18">
        <v>152</v>
      </c>
      <c r="HJ5" s="18">
        <v>152</v>
      </c>
      <c r="HK5" s="18">
        <v>152</v>
      </c>
      <c r="HL5" s="18">
        <v>152</v>
      </c>
      <c r="HM5" s="18">
        <v>152</v>
      </c>
      <c r="HN5" s="18">
        <v>152</v>
      </c>
      <c r="HO5" s="18">
        <v>152</v>
      </c>
      <c r="HP5" s="18">
        <v>152</v>
      </c>
      <c r="HQ5" s="18">
        <v>152</v>
      </c>
      <c r="HR5" s="18">
        <v>152</v>
      </c>
      <c r="HS5" s="18">
        <v>152</v>
      </c>
      <c r="HT5" s="18">
        <v>152</v>
      </c>
      <c r="HU5" s="18">
        <v>152</v>
      </c>
      <c r="HV5" s="18">
        <v>152</v>
      </c>
      <c r="HW5" s="18">
        <v>152</v>
      </c>
      <c r="HX5" s="18">
        <v>152</v>
      </c>
      <c r="HY5" s="18">
        <v>152</v>
      </c>
      <c r="HZ5" s="18">
        <v>123</v>
      </c>
      <c r="IA5" s="18">
        <v>123</v>
      </c>
      <c r="IB5" s="18">
        <v>152</v>
      </c>
      <c r="IC5" s="18">
        <v>152</v>
      </c>
      <c r="ID5" s="18">
        <v>152</v>
      </c>
      <c r="IE5" s="18">
        <v>152</v>
      </c>
      <c r="IF5" s="18">
        <v>152</v>
      </c>
      <c r="IG5" s="18">
        <v>152</v>
      </c>
      <c r="IH5" s="18">
        <v>152</v>
      </c>
      <c r="II5" s="18">
        <v>152</v>
      </c>
      <c r="IJ5" s="18">
        <v>152</v>
      </c>
      <c r="IK5" s="18">
        <v>152</v>
      </c>
      <c r="IL5" s="18">
        <v>152</v>
      </c>
      <c r="IM5" s="18">
        <v>152</v>
      </c>
      <c r="IN5" s="18">
        <v>152</v>
      </c>
      <c r="IO5" s="18">
        <v>152</v>
      </c>
      <c r="IP5" s="18">
        <v>152</v>
      </c>
      <c r="IQ5" s="18">
        <v>152</v>
      </c>
      <c r="IR5" s="18">
        <v>152</v>
      </c>
      <c r="IS5" s="18">
        <v>152</v>
      </c>
      <c r="IT5" s="18">
        <v>152</v>
      </c>
      <c r="IU5" s="18">
        <v>152</v>
      </c>
      <c r="IV5" s="18">
        <v>152</v>
      </c>
      <c r="IW5" s="18">
        <v>152</v>
      </c>
      <c r="IX5" s="18">
        <v>152</v>
      </c>
      <c r="IY5" s="18">
        <v>152</v>
      </c>
      <c r="IZ5" s="18">
        <v>152</v>
      </c>
      <c r="JA5" s="18">
        <v>152</v>
      </c>
      <c r="JB5" s="18">
        <v>152</v>
      </c>
      <c r="JC5" s="18">
        <v>152</v>
      </c>
      <c r="JD5" s="18">
        <v>152</v>
      </c>
      <c r="JE5" s="18">
        <v>152</v>
      </c>
      <c r="JF5" s="18">
        <v>152</v>
      </c>
      <c r="JG5" s="18">
        <v>152</v>
      </c>
      <c r="JH5" s="18">
        <v>152</v>
      </c>
      <c r="JI5" s="18">
        <v>152</v>
      </c>
    </row>
    <row r="6" spans="1:269" ht="23.25" customHeight="1" thickTop="1" x14ac:dyDescent="0.3">
      <c r="A6" s="186"/>
      <c r="B6" s="55" t="s">
        <v>4</v>
      </c>
      <c r="C6" s="188">
        <v>22286.435000000001</v>
      </c>
      <c r="D6" s="188">
        <v>9893</v>
      </c>
      <c r="E6" s="188">
        <v>4456</v>
      </c>
      <c r="F6" s="188">
        <v>3632</v>
      </c>
      <c r="G6" s="188">
        <v>4304</v>
      </c>
      <c r="H6" s="273"/>
      <c r="I6" s="188">
        <v>1243.048</v>
      </c>
      <c r="J6" s="188" t="s">
        <v>787</v>
      </c>
      <c r="K6" s="188" t="s">
        <v>787</v>
      </c>
      <c r="L6" s="188">
        <v>555.53399999999999</v>
      </c>
      <c r="M6" s="188">
        <v>374.11500000000001</v>
      </c>
      <c r="N6" s="188">
        <v>230.25</v>
      </c>
      <c r="O6" s="188">
        <v>187.386</v>
      </c>
      <c r="P6" s="188" t="s">
        <v>787</v>
      </c>
      <c r="Q6" s="188">
        <v>180.62100000000001</v>
      </c>
      <c r="R6" s="188">
        <v>208.542</v>
      </c>
      <c r="S6" s="188">
        <v>104.899</v>
      </c>
      <c r="T6" s="188">
        <v>128.904</v>
      </c>
      <c r="U6" s="188">
        <v>102.419</v>
      </c>
      <c r="V6" s="188">
        <v>108.58</v>
      </c>
      <c r="W6" s="188">
        <v>116.961</v>
      </c>
      <c r="X6" s="188">
        <v>89.009</v>
      </c>
      <c r="Y6" s="188">
        <v>99.218000000000004</v>
      </c>
      <c r="Z6" s="188">
        <v>171.28100000000001</v>
      </c>
      <c r="AA6" s="188">
        <v>101.67400000000001</v>
      </c>
      <c r="AB6" s="188">
        <v>95.326999999999998</v>
      </c>
      <c r="AC6" s="188">
        <v>65.814999999999998</v>
      </c>
      <c r="AD6" s="188">
        <v>96.751000000000005</v>
      </c>
      <c r="AE6" s="188">
        <v>77.855000000000004</v>
      </c>
      <c r="AF6" s="188">
        <v>63.070999999999998</v>
      </c>
      <c r="AG6" s="188">
        <v>62.177</v>
      </c>
      <c r="AH6" s="188">
        <v>56.750999999999998</v>
      </c>
      <c r="AI6" s="188">
        <v>38.994999999999997</v>
      </c>
      <c r="AJ6" s="188">
        <v>40.676000000000002</v>
      </c>
      <c r="AK6" s="188">
        <v>157.84399999999999</v>
      </c>
      <c r="AL6" s="188">
        <v>166.32599999999999</v>
      </c>
      <c r="AM6" s="188" t="s">
        <v>787</v>
      </c>
      <c r="AN6" s="188">
        <v>34.573</v>
      </c>
      <c r="AO6" s="188">
        <v>24.599</v>
      </c>
      <c r="AP6" s="188">
        <v>92.679000000000002</v>
      </c>
      <c r="AQ6" s="188">
        <v>53.283999999999999</v>
      </c>
      <c r="AR6" s="188">
        <v>162.40199999999999</v>
      </c>
      <c r="AS6" s="188">
        <v>226.654</v>
      </c>
      <c r="AT6" s="188">
        <v>158.41900000000001</v>
      </c>
      <c r="AU6" s="188">
        <v>116.80800000000001</v>
      </c>
      <c r="AV6" s="188">
        <v>61.279000000000003</v>
      </c>
      <c r="AW6" s="188">
        <v>247.01</v>
      </c>
      <c r="AX6" s="188">
        <v>134.40299999999999</v>
      </c>
      <c r="AY6" s="188" t="s">
        <v>787</v>
      </c>
      <c r="AZ6" s="188">
        <v>95.173000000000002</v>
      </c>
      <c r="BA6" s="188">
        <v>98.12</v>
      </c>
      <c r="BB6" s="188">
        <v>62.256999999999998</v>
      </c>
      <c r="BC6" s="188">
        <v>85.89</v>
      </c>
      <c r="BD6" s="188" t="s">
        <v>787</v>
      </c>
      <c r="BE6" s="188">
        <v>331.49700000000001</v>
      </c>
      <c r="BF6" s="188">
        <v>290.2</v>
      </c>
      <c r="BG6" s="188">
        <v>120.498</v>
      </c>
      <c r="BH6" s="188">
        <v>188.36199999999999</v>
      </c>
      <c r="BI6" s="188">
        <v>128.29599999999999</v>
      </c>
      <c r="BJ6" s="188">
        <v>136.11600000000001</v>
      </c>
      <c r="BK6" s="188">
        <v>57.889000000000003</v>
      </c>
      <c r="BL6" s="188">
        <v>726.79499999999996</v>
      </c>
      <c r="BM6" s="188" t="s">
        <v>787</v>
      </c>
      <c r="BN6" s="188">
        <v>223.715</v>
      </c>
      <c r="BO6" s="188" t="s">
        <v>787</v>
      </c>
      <c r="BP6" s="188">
        <v>124.342</v>
      </c>
      <c r="BQ6" s="188">
        <v>111.357</v>
      </c>
      <c r="BR6" s="188">
        <v>115.744</v>
      </c>
      <c r="BS6" s="188" t="s">
        <v>787</v>
      </c>
      <c r="BT6" s="188" t="s">
        <v>787</v>
      </c>
      <c r="BU6" s="188" t="s">
        <v>787</v>
      </c>
      <c r="BV6" s="188">
        <v>67.08</v>
      </c>
      <c r="BW6" s="188" t="s">
        <v>787</v>
      </c>
      <c r="BX6" s="188">
        <v>59.935000000000002</v>
      </c>
      <c r="BY6" s="188" t="s">
        <v>787</v>
      </c>
      <c r="BZ6" s="188" t="s">
        <v>787</v>
      </c>
      <c r="CA6" s="188" t="s">
        <v>787</v>
      </c>
      <c r="CB6" s="188" t="s">
        <v>787</v>
      </c>
      <c r="CC6" s="188" t="s">
        <v>787</v>
      </c>
      <c r="CD6" s="188" t="s">
        <v>787</v>
      </c>
      <c r="CE6" s="188" t="s">
        <v>787</v>
      </c>
      <c r="CF6" s="188" t="s">
        <v>787</v>
      </c>
      <c r="CG6" s="188" t="s">
        <v>787</v>
      </c>
      <c r="CH6" s="188" t="s">
        <v>787</v>
      </c>
      <c r="CI6" s="188" t="s">
        <v>787</v>
      </c>
      <c r="CJ6" s="188" t="s">
        <v>787</v>
      </c>
      <c r="CK6" s="188" t="s">
        <v>787</v>
      </c>
      <c r="CL6" s="188" t="s">
        <v>787</v>
      </c>
      <c r="CM6" s="188" t="s">
        <v>787</v>
      </c>
      <c r="CN6" s="188" t="s">
        <v>787</v>
      </c>
      <c r="CO6" s="188" t="s">
        <v>787</v>
      </c>
      <c r="CP6" s="188" t="s">
        <v>787</v>
      </c>
      <c r="CQ6" s="188">
        <v>40.167999999999999</v>
      </c>
      <c r="CR6" s="188">
        <v>468.10399999999998</v>
      </c>
      <c r="CS6" s="188" t="s">
        <v>787</v>
      </c>
      <c r="CT6" s="188" t="s">
        <v>787</v>
      </c>
      <c r="CU6" s="188" t="s">
        <v>787</v>
      </c>
      <c r="CV6" s="188" t="s">
        <v>787</v>
      </c>
      <c r="CW6" s="188">
        <v>174.71899999999999</v>
      </c>
      <c r="CX6" s="188">
        <v>112.316</v>
      </c>
      <c r="CY6" s="188" t="s">
        <v>787</v>
      </c>
      <c r="CZ6" s="188" t="s">
        <v>787</v>
      </c>
      <c r="DA6" s="188" t="s">
        <v>787</v>
      </c>
      <c r="DB6" s="188" t="s">
        <v>787</v>
      </c>
      <c r="DC6" s="188" t="s">
        <v>787</v>
      </c>
      <c r="DD6" s="188" t="s">
        <v>787</v>
      </c>
      <c r="DE6" s="188">
        <v>230.989</v>
      </c>
      <c r="DF6" s="188" t="s">
        <v>787</v>
      </c>
      <c r="DG6" s="188" t="s">
        <v>787</v>
      </c>
      <c r="DH6" s="188" t="s">
        <v>787</v>
      </c>
      <c r="DI6" s="188" t="s">
        <v>787</v>
      </c>
      <c r="DJ6" s="188" t="s">
        <v>787</v>
      </c>
      <c r="DK6" s="188" t="s">
        <v>787</v>
      </c>
      <c r="DL6" s="188" t="s">
        <v>787</v>
      </c>
      <c r="DM6" s="188" t="s">
        <v>787</v>
      </c>
      <c r="DN6" s="188" t="s">
        <v>787</v>
      </c>
      <c r="DO6" s="188" t="s">
        <v>787</v>
      </c>
      <c r="DP6" s="188" t="s">
        <v>787</v>
      </c>
      <c r="DQ6" s="188" t="s">
        <v>787</v>
      </c>
      <c r="DR6" s="188">
        <v>74.78</v>
      </c>
      <c r="DS6" s="188">
        <v>23.757999999999999</v>
      </c>
      <c r="DT6" s="188">
        <v>18.722000000000001</v>
      </c>
      <c r="DU6" s="188">
        <v>17.134</v>
      </c>
      <c r="DV6" s="188">
        <v>19.198</v>
      </c>
      <c r="DW6" s="188">
        <v>21.774999999999999</v>
      </c>
      <c r="DX6" s="188">
        <v>58.622</v>
      </c>
      <c r="DY6" s="188">
        <v>38.939</v>
      </c>
      <c r="DZ6" s="188">
        <v>27.962</v>
      </c>
      <c r="EA6" s="188">
        <v>22.518999999999998</v>
      </c>
      <c r="EB6" s="188">
        <v>28.045999999999999</v>
      </c>
      <c r="EC6" s="188">
        <v>29.512</v>
      </c>
      <c r="ED6" s="188">
        <v>83.084999999999994</v>
      </c>
      <c r="EE6" s="188">
        <v>15.468</v>
      </c>
      <c r="EF6" s="188">
        <v>24.747</v>
      </c>
      <c r="EG6" s="188">
        <v>15.907</v>
      </c>
      <c r="EH6" s="188">
        <v>25.216000000000001</v>
      </c>
      <c r="EI6" s="188">
        <v>46.015000000000001</v>
      </c>
      <c r="EJ6" s="188">
        <v>49.613</v>
      </c>
      <c r="EK6" s="188">
        <v>56.689</v>
      </c>
      <c r="EL6" s="188">
        <v>76</v>
      </c>
      <c r="EM6" s="188">
        <v>45.795999999999999</v>
      </c>
      <c r="EN6" s="188">
        <v>25.489000000000001</v>
      </c>
      <c r="EO6" s="188">
        <v>22.065999999999999</v>
      </c>
      <c r="EP6" s="188">
        <v>25.204999999999998</v>
      </c>
      <c r="EQ6" s="188">
        <v>45.295000000000002</v>
      </c>
      <c r="ER6" s="188">
        <v>12.026999999999999</v>
      </c>
      <c r="ES6" s="188">
        <v>9.0129999999999999</v>
      </c>
      <c r="ET6" s="188">
        <v>27.128</v>
      </c>
      <c r="EU6" s="188">
        <v>26.221</v>
      </c>
      <c r="EV6" s="188">
        <v>17.241</v>
      </c>
      <c r="EW6" s="188">
        <v>46.228999999999999</v>
      </c>
      <c r="EX6" s="188">
        <v>26.733000000000001</v>
      </c>
      <c r="EY6" s="188">
        <v>32.024000000000001</v>
      </c>
      <c r="EZ6" s="188">
        <v>19.396999999999998</v>
      </c>
      <c r="FA6" s="188">
        <v>11.884</v>
      </c>
      <c r="FB6" s="188">
        <v>11.571</v>
      </c>
      <c r="FC6" s="188">
        <v>66.858999999999995</v>
      </c>
      <c r="FD6" s="188">
        <v>30.652999999999999</v>
      </c>
      <c r="FE6" s="188">
        <v>24.387</v>
      </c>
      <c r="FF6" s="188">
        <v>58.835999999999999</v>
      </c>
      <c r="FG6" s="188">
        <v>69.358000000000004</v>
      </c>
      <c r="FH6" s="188">
        <v>56.456000000000003</v>
      </c>
      <c r="FI6" s="188">
        <v>99.301000000000002</v>
      </c>
      <c r="FJ6" s="188">
        <v>36.851999999999997</v>
      </c>
      <c r="FK6" s="188">
        <v>13.506</v>
      </c>
      <c r="FL6" s="188">
        <v>20.440000000000001</v>
      </c>
      <c r="FM6" s="188">
        <v>35.665999999999997</v>
      </c>
      <c r="FN6" s="188">
        <v>9.1859999999999999</v>
      </c>
      <c r="FO6" s="188">
        <v>28.257999999999999</v>
      </c>
      <c r="FP6" s="188">
        <v>22.533000000000001</v>
      </c>
      <c r="FQ6" s="188">
        <v>11.118</v>
      </c>
      <c r="FR6" s="188">
        <v>11.664</v>
      </c>
      <c r="FS6" s="188">
        <v>16.539000000000001</v>
      </c>
      <c r="FT6" s="188">
        <v>33.956000000000003</v>
      </c>
      <c r="FU6" s="188">
        <v>65.926000000000002</v>
      </c>
      <c r="FV6" s="188">
        <v>18.934999999999999</v>
      </c>
      <c r="FW6" s="188">
        <v>20.193000000000001</v>
      </c>
      <c r="FX6" s="188">
        <v>12.897</v>
      </c>
      <c r="FY6" s="188">
        <v>18.388000000000002</v>
      </c>
      <c r="FZ6" s="188">
        <v>19.018000000000001</v>
      </c>
      <c r="GA6" s="188">
        <v>14.718999999999999</v>
      </c>
      <c r="GB6" s="188">
        <v>9.9610000000000003</v>
      </c>
      <c r="GC6" s="188">
        <v>16.152999999999999</v>
      </c>
      <c r="GD6" s="188">
        <v>18.266999999999999</v>
      </c>
      <c r="GE6" s="188">
        <v>33.725999999999999</v>
      </c>
      <c r="GF6" s="188">
        <v>17.338000000000001</v>
      </c>
      <c r="GG6" s="188">
        <v>43.384999999999998</v>
      </c>
      <c r="GH6" s="188">
        <v>36.981999999999999</v>
      </c>
      <c r="GI6" s="188">
        <v>28.712</v>
      </c>
      <c r="GJ6" s="188">
        <v>22.873000000000001</v>
      </c>
      <c r="GK6" s="188">
        <v>19.716999999999999</v>
      </c>
      <c r="GL6" s="188">
        <v>35.807000000000002</v>
      </c>
      <c r="GM6" s="188">
        <v>14.688000000000001</v>
      </c>
      <c r="GN6" s="188">
        <v>15.276</v>
      </c>
      <c r="GO6" s="188">
        <v>31.870999999999999</v>
      </c>
      <c r="GP6" s="188">
        <v>10.509</v>
      </c>
      <c r="GQ6" s="188">
        <v>40.350999999999999</v>
      </c>
      <c r="GR6" s="188">
        <v>18.919</v>
      </c>
      <c r="GS6" s="188">
        <v>14.281000000000001</v>
      </c>
      <c r="GT6" s="188">
        <v>87.875</v>
      </c>
      <c r="GU6" s="188">
        <v>60.11</v>
      </c>
      <c r="GV6" s="188">
        <v>20.847999999999999</v>
      </c>
      <c r="GW6" s="188">
        <v>14.465999999999999</v>
      </c>
      <c r="GX6" s="188">
        <v>17.481000000000002</v>
      </c>
      <c r="GY6" s="188">
        <v>32.843000000000004</v>
      </c>
      <c r="GZ6" s="188">
        <v>19.355</v>
      </c>
      <c r="HA6" s="188">
        <v>18.866</v>
      </c>
      <c r="HB6" s="188">
        <v>15.702999999999999</v>
      </c>
      <c r="HC6" s="188">
        <v>25.515000000000001</v>
      </c>
      <c r="HD6" s="188">
        <v>30.844000000000001</v>
      </c>
      <c r="HE6" s="188">
        <v>11.298999999999999</v>
      </c>
      <c r="HF6" s="188">
        <v>28.866</v>
      </c>
      <c r="HG6" s="188">
        <v>12.082000000000001</v>
      </c>
      <c r="HH6" s="188">
        <v>58.118000000000002</v>
      </c>
      <c r="HI6" s="188">
        <v>54.271999999999998</v>
      </c>
      <c r="HJ6" s="188">
        <v>25.695</v>
      </c>
      <c r="HK6" s="188">
        <v>22.356999999999999</v>
      </c>
      <c r="HL6" s="188">
        <v>43.173999999999999</v>
      </c>
      <c r="HM6" s="188">
        <v>53.506</v>
      </c>
      <c r="HN6" s="188">
        <v>27.036999999999999</v>
      </c>
      <c r="HO6" s="188">
        <v>25.074999999999999</v>
      </c>
      <c r="HP6" s="188">
        <v>15.002000000000001</v>
      </c>
      <c r="HQ6" s="188">
        <v>6.8470000000000004</v>
      </c>
      <c r="HR6" s="188">
        <v>22.440999999999999</v>
      </c>
      <c r="HS6" s="188">
        <v>17.234000000000002</v>
      </c>
      <c r="HT6" s="188">
        <v>19.72</v>
      </c>
      <c r="HU6" s="188">
        <v>13.43</v>
      </c>
      <c r="HV6" s="188">
        <v>15.48</v>
      </c>
      <c r="HW6" s="188">
        <v>24.763000000000002</v>
      </c>
      <c r="HX6" s="188">
        <v>20.588999999999999</v>
      </c>
      <c r="HY6" s="188">
        <v>44.581000000000003</v>
      </c>
      <c r="HZ6" s="188">
        <v>17.841000000000001</v>
      </c>
      <c r="IA6" s="188">
        <v>15.763</v>
      </c>
      <c r="IB6" s="188">
        <v>24.010999999999999</v>
      </c>
      <c r="IC6" s="188">
        <v>21.658000000000001</v>
      </c>
      <c r="ID6" s="188">
        <v>43.314</v>
      </c>
      <c r="IE6" s="188">
        <v>9.3780000000000001</v>
      </c>
      <c r="IF6" s="188">
        <v>10.662000000000001</v>
      </c>
      <c r="IG6" s="188">
        <v>14.260999999999999</v>
      </c>
      <c r="IH6" s="188">
        <v>9.2620000000000005</v>
      </c>
      <c r="II6" s="188">
        <v>19.306999999999999</v>
      </c>
      <c r="IJ6" s="188">
        <v>16.591999999999999</v>
      </c>
      <c r="IK6" s="188">
        <v>13.577</v>
      </c>
      <c r="IL6" s="188">
        <v>9.8019999999999996</v>
      </c>
      <c r="IM6" s="188">
        <v>7.7709999999999999</v>
      </c>
      <c r="IN6" s="188">
        <v>15.321999999999999</v>
      </c>
      <c r="IO6" s="188">
        <v>20.745999999999999</v>
      </c>
      <c r="IP6" s="188">
        <v>140.077</v>
      </c>
      <c r="IQ6" s="188">
        <v>51.146999999999998</v>
      </c>
      <c r="IR6" s="188">
        <v>31.652000000000001</v>
      </c>
      <c r="IS6" s="188">
        <v>13.683999999999999</v>
      </c>
      <c r="IT6" s="188">
        <v>33.003999999999998</v>
      </c>
      <c r="IU6" s="188">
        <v>19.367999999999999</v>
      </c>
      <c r="IV6" s="188">
        <v>19.413</v>
      </c>
      <c r="IW6" s="188">
        <v>33.340000000000003</v>
      </c>
      <c r="IX6" s="188">
        <v>42.371000000000002</v>
      </c>
      <c r="IY6" s="188">
        <v>99.966999999999999</v>
      </c>
      <c r="IZ6" s="188">
        <v>16.545000000000002</v>
      </c>
      <c r="JA6" s="188">
        <v>20.343</v>
      </c>
      <c r="JB6" s="188">
        <v>29.928000000000001</v>
      </c>
      <c r="JC6" s="188">
        <v>27.242000000000001</v>
      </c>
      <c r="JD6" s="188">
        <v>49.142000000000003</v>
      </c>
      <c r="JE6" s="188">
        <v>21.736000000000001</v>
      </c>
      <c r="JF6" s="188">
        <v>10.053000000000001</v>
      </c>
      <c r="JG6" s="188">
        <v>11.805999999999999</v>
      </c>
      <c r="JH6" s="188">
        <v>19.706</v>
      </c>
      <c r="JI6" s="188">
        <v>17.544</v>
      </c>
    </row>
    <row r="7" spans="1:269" ht="23.25" customHeight="1" x14ac:dyDescent="0.3">
      <c r="A7" s="186"/>
      <c r="B7" s="56" t="s">
        <v>5</v>
      </c>
      <c r="C7" s="189">
        <v>2026.1759999999999</v>
      </c>
      <c r="D7" s="278">
        <v>964</v>
      </c>
      <c r="E7" s="278">
        <v>599</v>
      </c>
      <c r="F7" s="278">
        <v>158</v>
      </c>
      <c r="G7" s="278">
        <v>303</v>
      </c>
      <c r="H7" s="273"/>
      <c r="I7" s="189">
        <v>118.71899999999999</v>
      </c>
      <c r="J7" s="189" t="s">
        <v>787</v>
      </c>
      <c r="K7" s="189" t="s">
        <v>787</v>
      </c>
      <c r="L7" s="189">
        <v>22.265000000000001</v>
      </c>
      <c r="M7" s="189">
        <v>33.619</v>
      </c>
      <c r="N7" s="189">
        <v>15.582000000000001</v>
      </c>
      <c r="O7" s="189">
        <v>22.119</v>
      </c>
      <c r="P7" s="189" t="s">
        <v>787</v>
      </c>
      <c r="Q7" s="189">
        <v>19.228999999999999</v>
      </c>
      <c r="R7" s="189">
        <v>20.469000000000001</v>
      </c>
      <c r="S7" s="189">
        <v>10.143000000000001</v>
      </c>
      <c r="T7" s="189">
        <v>8.8659999999999997</v>
      </c>
      <c r="U7" s="189">
        <v>9.7319999999999993</v>
      </c>
      <c r="V7" s="189">
        <v>13.201000000000001</v>
      </c>
      <c r="W7" s="189">
        <v>7.7290000000000001</v>
      </c>
      <c r="X7" s="189">
        <v>5.5469999999999997</v>
      </c>
      <c r="Y7" s="189">
        <v>9.3260000000000005</v>
      </c>
      <c r="Z7" s="189">
        <v>15.904999999999999</v>
      </c>
      <c r="AA7" s="189">
        <v>7.96</v>
      </c>
      <c r="AB7" s="189">
        <v>6.7009999999999996</v>
      </c>
      <c r="AC7" s="189">
        <v>6.1210000000000004</v>
      </c>
      <c r="AD7" s="189">
        <v>11.680999999999999</v>
      </c>
      <c r="AE7" s="189">
        <v>8.8740000000000006</v>
      </c>
      <c r="AF7" s="189">
        <v>5.4589999999999996</v>
      </c>
      <c r="AG7" s="189">
        <v>7.883</v>
      </c>
      <c r="AH7" s="189">
        <v>3.6760000000000002</v>
      </c>
      <c r="AI7" s="189">
        <v>9.5860000000000003</v>
      </c>
      <c r="AJ7" s="189">
        <v>3.7959999999999998</v>
      </c>
      <c r="AK7" s="189">
        <v>13.768000000000001</v>
      </c>
      <c r="AL7" s="189">
        <v>24.834</v>
      </c>
      <c r="AM7" s="189" t="s">
        <v>787</v>
      </c>
      <c r="AN7" s="189">
        <v>4.4779999999999998</v>
      </c>
      <c r="AO7" s="189">
        <v>3.1459999999999999</v>
      </c>
      <c r="AP7" s="189">
        <v>7.7619999999999996</v>
      </c>
      <c r="AQ7" s="189">
        <v>4.298</v>
      </c>
      <c r="AR7" s="189">
        <v>13.96</v>
      </c>
      <c r="AS7" s="189">
        <v>30.334</v>
      </c>
      <c r="AT7" s="189">
        <v>21.349</v>
      </c>
      <c r="AU7" s="189">
        <v>11.054</v>
      </c>
      <c r="AV7" s="189">
        <v>14.420999999999999</v>
      </c>
      <c r="AW7" s="189">
        <v>41.093000000000004</v>
      </c>
      <c r="AX7" s="189">
        <v>17.776</v>
      </c>
      <c r="AY7" s="189" t="s">
        <v>787</v>
      </c>
      <c r="AZ7" s="189">
        <v>19.111999999999998</v>
      </c>
      <c r="BA7" s="189">
        <v>22.45</v>
      </c>
      <c r="BB7" s="189">
        <v>8.0690000000000008</v>
      </c>
      <c r="BC7" s="189">
        <v>10.355</v>
      </c>
      <c r="BD7" s="189" t="s">
        <v>787</v>
      </c>
      <c r="BE7" s="189">
        <v>66.667000000000002</v>
      </c>
      <c r="BF7" s="189">
        <v>50.98</v>
      </c>
      <c r="BG7" s="189">
        <v>11.586</v>
      </c>
      <c r="BH7" s="189">
        <v>14.792999999999999</v>
      </c>
      <c r="BI7" s="189">
        <v>13.38</v>
      </c>
      <c r="BJ7" s="189">
        <v>19.478000000000002</v>
      </c>
      <c r="BK7" s="189">
        <v>8.6609999999999996</v>
      </c>
      <c r="BL7" s="189">
        <v>199.85</v>
      </c>
      <c r="BM7" s="189" t="s">
        <v>787</v>
      </c>
      <c r="BN7" s="189">
        <v>41.107999999999997</v>
      </c>
      <c r="BO7" s="189" t="s">
        <v>787</v>
      </c>
      <c r="BP7" s="189">
        <v>17.917999999999999</v>
      </c>
      <c r="BQ7" s="189">
        <v>12.045999999999999</v>
      </c>
      <c r="BR7" s="189">
        <v>18.609000000000002</v>
      </c>
      <c r="BS7" s="189" t="s">
        <v>787</v>
      </c>
      <c r="BT7" s="189" t="s">
        <v>787</v>
      </c>
      <c r="BU7" s="189" t="s">
        <v>787</v>
      </c>
      <c r="BV7" s="189">
        <v>12.518000000000001</v>
      </c>
      <c r="BW7" s="189" t="s">
        <v>787</v>
      </c>
      <c r="BX7" s="189">
        <v>4.87</v>
      </c>
      <c r="BY7" s="189" t="s">
        <v>787</v>
      </c>
      <c r="BZ7" s="189" t="s">
        <v>787</v>
      </c>
      <c r="CA7" s="189" t="s">
        <v>787</v>
      </c>
      <c r="CB7" s="189" t="s">
        <v>787</v>
      </c>
      <c r="CC7" s="189" t="s">
        <v>787</v>
      </c>
      <c r="CD7" s="189" t="s">
        <v>787</v>
      </c>
      <c r="CE7" s="189" t="s">
        <v>787</v>
      </c>
      <c r="CF7" s="189" t="s">
        <v>787</v>
      </c>
      <c r="CG7" s="189" t="s">
        <v>787</v>
      </c>
      <c r="CH7" s="189" t="s">
        <v>787</v>
      </c>
      <c r="CI7" s="189" t="s">
        <v>787</v>
      </c>
      <c r="CJ7" s="189" t="s">
        <v>787</v>
      </c>
      <c r="CK7" s="189" t="s">
        <v>787</v>
      </c>
      <c r="CL7" s="189" t="s">
        <v>787</v>
      </c>
      <c r="CM7" s="189" t="s">
        <v>787</v>
      </c>
      <c r="CN7" s="189" t="s">
        <v>787</v>
      </c>
      <c r="CO7" s="189" t="s">
        <v>787</v>
      </c>
      <c r="CP7" s="189" t="s">
        <v>787</v>
      </c>
      <c r="CQ7" s="189">
        <v>8.7769999999999992</v>
      </c>
      <c r="CR7" s="189">
        <v>215.048</v>
      </c>
      <c r="CS7" s="189" t="s">
        <v>787</v>
      </c>
      <c r="CT7" s="189" t="s">
        <v>787</v>
      </c>
      <c r="CU7" s="189" t="s">
        <v>787</v>
      </c>
      <c r="CV7" s="189" t="s">
        <v>787</v>
      </c>
      <c r="CW7" s="189">
        <v>18.681000000000001</v>
      </c>
      <c r="CX7" s="189">
        <v>19.936</v>
      </c>
      <c r="CY7" s="189" t="s">
        <v>787</v>
      </c>
      <c r="CZ7" s="189" t="s">
        <v>787</v>
      </c>
      <c r="DA7" s="189" t="s">
        <v>787</v>
      </c>
      <c r="DB7" s="189" t="s">
        <v>787</v>
      </c>
      <c r="DC7" s="189" t="s">
        <v>787</v>
      </c>
      <c r="DD7" s="189" t="s">
        <v>787</v>
      </c>
      <c r="DE7" s="189">
        <v>14.349</v>
      </c>
      <c r="DF7" s="189" t="s">
        <v>787</v>
      </c>
      <c r="DG7" s="189" t="s">
        <v>787</v>
      </c>
      <c r="DH7" s="189" t="s">
        <v>787</v>
      </c>
      <c r="DI7" s="189" t="s">
        <v>787</v>
      </c>
      <c r="DJ7" s="189" t="s">
        <v>787</v>
      </c>
      <c r="DK7" s="189" t="s">
        <v>787</v>
      </c>
      <c r="DL7" s="189" t="s">
        <v>787</v>
      </c>
      <c r="DM7" s="189" t="s">
        <v>787</v>
      </c>
      <c r="DN7" s="189" t="s">
        <v>787</v>
      </c>
      <c r="DO7" s="189" t="s">
        <v>787</v>
      </c>
      <c r="DP7" s="189" t="s">
        <v>787</v>
      </c>
      <c r="DQ7" s="189" t="s">
        <v>787</v>
      </c>
      <c r="DR7" s="189">
        <v>5.0709999999999997</v>
      </c>
      <c r="DS7" s="189">
        <v>1.236</v>
      </c>
      <c r="DT7" s="189">
        <v>0.83599999999999997</v>
      </c>
      <c r="DU7" s="189">
        <v>1.508</v>
      </c>
      <c r="DV7" s="189">
        <v>1.2689999999999999</v>
      </c>
      <c r="DW7" s="189">
        <v>1.847</v>
      </c>
      <c r="DX7" s="189">
        <v>3.56</v>
      </c>
      <c r="DY7" s="189">
        <v>1.7</v>
      </c>
      <c r="DZ7" s="189">
        <v>1.9590000000000001</v>
      </c>
      <c r="EA7" s="189">
        <v>1.9550000000000001</v>
      </c>
      <c r="EB7" s="189">
        <v>1.2230000000000001</v>
      </c>
      <c r="EC7" s="189">
        <v>1.7929999999999999</v>
      </c>
      <c r="ED7" s="189">
        <v>5.1580000000000004</v>
      </c>
      <c r="EE7" s="189">
        <v>0.85099999999999998</v>
      </c>
      <c r="EF7" s="189">
        <v>0.82199999999999995</v>
      </c>
      <c r="EG7" s="189">
        <v>1.585</v>
      </c>
      <c r="EH7" s="189">
        <v>2.4950000000000001</v>
      </c>
      <c r="EI7" s="189">
        <v>0.91600000000000004</v>
      </c>
      <c r="EJ7" s="189">
        <v>2.8919999999999999</v>
      </c>
      <c r="EK7" s="189">
        <v>4.2080000000000002</v>
      </c>
      <c r="EL7" s="189">
        <v>3.137</v>
      </c>
      <c r="EM7" s="189">
        <v>7.0060000000000002</v>
      </c>
      <c r="EN7" s="189">
        <v>1.0389999999999999</v>
      </c>
      <c r="EO7" s="189">
        <v>0.70099999999999996</v>
      </c>
      <c r="EP7" s="189">
        <v>0.23400000000000001</v>
      </c>
      <c r="EQ7" s="189">
        <v>3.3010000000000002</v>
      </c>
      <c r="ER7" s="189">
        <v>0.52</v>
      </c>
      <c r="ES7" s="189">
        <v>0.42199999999999999</v>
      </c>
      <c r="ET7" s="189">
        <v>1.8120000000000001</v>
      </c>
      <c r="EU7" s="189">
        <v>1.115</v>
      </c>
      <c r="EV7" s="189">
        <v>0.247</v>
      </c>
      <c r="EW7" s="189">
        <v>3.4769999999999999</v>
      </c>
      <c r="EX7" s="189">
        <v>4.5140000000000002</v>
      </c>
      <c r="EY7" s="189">
        <v>1.6259999999999999</v>
      </c>
      <c r="EZ7" s="189">
        <v>1.0549999999999999</v>
      </c>
      <c r="FA7" s="189">
        <v>0.33400000000000002</v>
      </c>
      <c r="FB7" s="189">
        <v>0.29299999999999998</v>
      </c>
      <c r="FC7" s="189">
        <v>3.698</v>
      </c>
      <c r="FD7" s="189">
        <v>2.1469999999999998</v>
      </c>
      <c r="FE7" s="189">
        <v>0.96</v>
      </c>
      <c r="FF7" s="189">
        <v>6.7009999999999996</v>
      </c>
      <c r="FG7" s="189">
        <v>4.7270000000000003</v>
      </c>
      <c r="FH7" s="189">
        <v>5.5839999999999996</v>
      </c>
      <c r="FI7" s="189">
        <v>7.5720000000000001</v>
      </c>
      <c r="FJ7" s="189">
        <v>2.6379999999999999</v>
      </c>
      <c r="FK7" s="189">
        <v>1.1639999999999999</v>
      </c>
      <c r="FL7" s="189">
        <v>1.022</v>
      </c>
      <c r="FM7" s="189">
        <v>1.7110000000000001</v>
      </c>
      <c r="FN7" s="189">
        <v>1.163</v>
      </c>
      <c r="FO7" s="189">
        <v>2.3849999999999998</v>
      </c>
      <c r="FP7" s="189">
        <v>1.0289999999999999</v>
      </c>
      <c r="FQ7" s="189">
        <v>3.3000000000000002E-2</v>
      </c>
      <c r="FR7" s="189">
        <v>4.8000000000000001E-2</v>
      </c>
      <c r="FS7" s="189">
        <v>0.79</v>
      </c>
      <c r="FT7" s="189">
        <v>1.48</v>
      </c>
      <c r="FU7" s="189">
        <v>2.9009999999999998</v>
      </c>
      <c r="FV7" s="189">
        <v>1.4830000000000001</v>
      </c>
      <c r="FW7" s="189">
        <v>2.7730000000000001</v>
      </c>
      <c r="FX7" s="189">
        <v>2.4079999999999999</v>
      </c>
      <c r="FY7" s="189">
        <v>1.3360000000000001</v>
      </c>
      <c r="FZ7" s="189">
        <v>1.0169999999999999</v>
      </c>
      <c r="GA7" s="189">
        <v>0.253</v>
      </c>
      <c r="GB7" s="189">
        <v>0.22500000000000001</v>
      </c>
      <c r="GC7" s="189">
        <v>0.68400000000000005</v>
      </c>
      <c r="GD7" s="189">
        <v>0.71699999999999997</v>
      </c>
      <c r="GE7" s="189">
        <v>3.133</v>
      </c>
      <c r="GF7" s="189">
        <v>0.55000000000000004</v>
      </c>
      <c r="GG7" s="189">
        <v>2.5630000000000002</v>
      </c>
      <c r="GH7" s="189">
        <v>4.492</v>
      </c>
      <c r="GI7" s="189">
        <v>1.0049999999999999</v>
      </c>
      <c r="GJ7" s="189">
        <v>1.0229999999999999</v>
      </c>
      <c r="GK7" s="189">
        <v>1.0229999999999999</v>
      </c>
      <c r="GL7" s="189">
        <v>1.5980000000000001</v>
      </c>
      <c r="GM7" s="189">
        <v>0.54200000000000004</v>
      </c>
      <c r="GN7" s="189">
        <v>0.998</v>
      </c>
      <c r="GO7" s="189">
        <v>1.08</v>
      </c>
      <c r="GP7" s="189">
        <v>0.57799999999999996</v>
      </c>
      <c r="GQ7" s="189">
        <v>1.65</v>
      </c>
      <c r="GR7" s="189">
        <v>0.69</v>
      </c>
      <c r="GS7" s="189">
        <v>1.157</v>
      </c>
      <c r="GT7" s="189">
        <v>5.048</v>
      </c>
      <c r="GU7" s="189">
        <v>4.1379999999999999</v>
      </c>
      <c r="GV7" s="189">
        <v>0.154</v>
      </c>
      <c r="GW7" s="189">
        <v>1.3939999999999999</v>
      </c>
      <c r="GX7" s="189">
        <v>0.36199999999999999</v>
      </c>
      <c r="GY7" s="189">
        <v>1.379</v>
      </c>
      <c r="GZ7" s="189">
        <v>0.6</v>
      </c>
      <c r="HA7" s="189">
        <v>0.45700000000000002</v>
      </c>
      <c r="HB7" s="189">
        <v>1.792</v>
      </c>
      <c r="HC7" s="189">
        <v>1.161</v>
      </c>
      <c r="HD7" s="189">
        <v>1.157</v>
      </c>
      <c r="HE7" s="189">
        <v>0.59499999999999997</v>
      </c>
      <c r="HF7" s="189">
        <v>2.153</v>
      </c>
      <c r="HG7" s="189">
        <v>0.95</v>
      </c>
      <c r="HH7" s="189">
        <v>3.044</v>
      </c>
      <c r="HI7" s="189">
        <v>4.95</v>
      </c>
      <c r="HJ7" s="189">
        <v>4.8570000000000002</v>
      </c>
      <c r="HK7" s="189">
        <v>1.4239999999999999</v>
      </c>
      <c r="HL7" s="189">
        <v>4.5830000000000002</v>
      </c>
      <c r="HM7" s="189">
        <v>8.2430000000000003</v>
      </c>
      <c r="HN7" s="189">
        <v>3.4609999999999999</v>
      </c>
      <c r="HO7" s="189">
        <v>5.5030000000000001</v>
      </c>
      <c r="HP7" s="189">
        <v>2.129</v>
      </c>
      <c r="HQ7" s="189">
        <v>0.52400000000000002</v>
      </c>
      <c r="HR7" s="189">
        <v>0.24</v>
      </c>
      <c r="HS7" s="189">
        <v>1.4610000000000001</v>
      </c>
      <c r="HT7" s="189">
        <v>0.83899999999999997</v>
      </c>
      <c r="HU7" s="189">
        <v>0.106</v>
      </c>
      <c r="HV7" s="189">
        <v>0.193</v>
      </c>
      <c r="HW7" s="189">
        <v>0.51600000000000001</v>
      </c>
      <c r="HX7" s="189">
        <v>0.71599999999999997</v>
      </c>
      <c r="HY7" s="189">
        <v>4.0869999999999997</v>
      </c>
      <c r="HZ7" s="189">
        <v>0.36599999999999999</v>
      </c>
      <c r="IA7" s="189">
        <v>0.80200000000000005</v>
      </c>
      <c r="IB7" s="189">
        <v>1.915</v>
      </c>
      <c r="IC7" s="189">
        <v>1.968</v>
      </c>
      <c r="ID7" s="189">
        <v>4.5119999999999996</v>
      </c>
      <c r="IE7" s="189">
        <v>1.0289999999999999</v>
      </c>
      <c r="IF7" s="189">
        <v>0.754</v>
      </c>
      <c r="IG7" s="189">
        <v>2.4E-2</v>
      </c>
      <c r="IH7" s="189">
        <v>1.6E-2</v>
      </c>
      <c r="II7" s="189">
        <v>1.46</v>
      </c>
      <c r="IJ7" s="189">
        <v>2.105</v>
      </c>
      <c r="IK7" s="189">
        <v>1.9890000000000001</v>
      </c>
      <c r="IL7" s="189">
        <v>1.248</v>
      </c>
      <c r="IM7" s="189">
        <v>1.0249999999999999</v>
      </c>
      <c r="IN7" s="189">
        <v>2.0760000000000001</v>
      </c>
      <c r="IO7" s="189">
        <v>2.6669999999999998</v>
      </c>
      <c r="IP7" s="189">
        <v>15.664</v>
      </c>
      <c r="IQ7" s="189">
        <v>5.968</v>
      </c>
      <c r="IR7" s="189">
        <v>3.0190000000000001</v>
      </c>
      <c r="IS7" s="189">
        <v>1.1719999999999999</v>
      </c>
      <c r="IT7" s="189">
        <v>3.246</v>
      </c>
      <c r="IU7" s="189">
        <v>1.893</v>
      </c>
      <c r="IV7" s="189">
        <v>0.76100000000000001</v>
      </c>
      <c r="IW7" s="189">
        <v>1.167</v>
      </c>
      <c r="IX7" s="189">
        <v>3.1829999999999998</v>
      </c>
      <c r="IY7" s="189">
        <v>3.6760000000000002</v>
      </c>
      <c r="IZ7" s="189">
        <v>1.137</v>
      </c>
      <c r="JA7" s="189">
        <v>1.2190000000000001</v>
      </c>
      <c r="JB7" s="189">
        <v>3.871</v>
      </c>
      <c r="JC7" s="189">
        <v>1.242</v>
      </c>
      <c r="JD7" s="189">
        <v>3.2679999999999998</v>
      </c>
      <c r="JE7" s="189">
        <v>1.655</v>
      </c>
      <c r="JF7" s="189">
        <v>0.61299999999999999</v>
      </c>
      <c r="JG7" s="189">
        <v>1.0429999999999999</v>
      </c>
      <c r="JH7" s="189">
        <v>1.2849999999999999</v>
      </c>
      <c r="JI7" s="189">
        <v>1.5780000000000001</v>
      </c>
    </row>
    <row r="8" spans="1:269" ht="23.25" customHeight="1" x14ac:dyDescent="0.3">
      <c r="A8" s="186"/>
      <c r="B8" s="57" t="s">
        <v>14</v>
      </c>
      <c r="C8" s="191">
        <v>24312.611000000001</v>
      </c>
      <c r="D8" s="191">
        <v>10858</v>
      </c>
      <c r="E8" s="191">
        <v>5055</v>
      </c>
      <c r="F8" s="191">
        <v>3790</v>
      </c>
      <c r="G8" s="191">
        <v>4607</v>
      </c>
      <c r="H8" s="273"/>
      <c r="I8" s="191">
        <v>1361.7670000000001</v>
      </c>
      <c r="J8" s="190" t="s">
        <v>61</v>
      </c>
      <c r="K8" s="190" t="s">
        <v>61</v>
      </c>
      <c r="L8" s="191">
        <v>577.79999999999995</v>
      </c>
      <c r="M8" s="191">
        <v>407.73500000000001</v>
      </c>
      <c r="N8" s="191">
        <v>245.833</v>
      </c>
      <c r="O8" s="191">
        <v>209.506</v>
      </c>
      <c r="P8" s="190" t="s">
        <v>61</v>
      </c>
      <c r="Q8" s="191">
        <v>199.85</v>
      </c>
      <c r="R8" s="191">
        <v>229.011</v>
      </c>
      <c r="S8" s="191">
        <v>115.042</v>
      </c>
      <c r="T8" s="191">
        <v>137.77000000000001</v>
      </c>
      <c r="U8" s="191">
        <v>112.151</v>
      </c>
      <c r="V8" s="191">
        <v>121.782</v>
      </c>
      <c r="W8" s="191">
        <v>124.691</v>
      </c>
      <c r="X8" s="191">
        <v>94.557000000000002</v>
      </c>
      <c r="Y8" s="191">
        <v>108.545</v>
      </c>
      <c r="Z8" s="191">
        <v>187.18600000000001</v>
      </c>
      <c r="AA8" s="191">
        <v>109.63500000000001</v>
      </c>
      <c r="AB8" s="191">
        <v>102.029</v>
      </c>
      <c r="AC8" s="191">
        <v>71.936000000000007</v>
      </c>
      <c r="AD8" s="191">
        <v>108.43300000000001</v>
      </c>
      <c r="AE8" s="191">
        <v>86.73</v>
      </c>
      <c r="AF8" s="191">
        <v>68.53</v>
      </c>
      <c r="AG8" s="191">
        <v>70.061000000000007</v>
      </c>
      <c r="AH8" s="191">
        <v>60.427999999999997</v>
      </c>
      <c r="AI8" s="191">
        <v>48.581000000000003</v>
      </c>
      <c r="AJ8" s="191">
        <v>44.472999999999999</v>
      </c>
      <c r="AK8" s="191">
        <v>171.61199999999999</v>
      </c>
      <c r="AL8" s="191">
        <v>191.161</v>
      </c>
      <c r="AM8" s="190" t="s">
        <v>61</v>
      </c>
      <c r="AN8" s="191">
        <v>39.052</v>
      </c>
      <c r="AO8" s="191">
        <v>27.745000000000001</v>
      </c>
      <c r="AP8" s="191">
        <v>100.441</v>
      </c>
      <c r="AQ8" s="191">
        <v>57.582000000000001</v>
      </c>
      <c r="AR8" s="191">
        <v>176.363</v>
      </c>
      <c r="AS8" s="191">
        <v>256.988</v>
      </c>
      <c r="AT8" s="191">
        <v>179.768</v>
      </c>
      <c r="AU8" s="191">
        <v>127.86199999999999</v>
      </c>
      <c r="AV8" s="191">
        <v>75.700999999999993</v>
      </c>
      <c r="AW8" s="191">
        <v>288.10300000000001</v>
      </c>
      <c r="AX8" s="191">
        <v>152.18</v>
      </c>
      <c r="AY8" s="190" t="s">
        <v>61</v>
      </c>
      <c r="AZ8" s="191">
        <v>114.286</v>
      </c>
      <c r="BA8" s="191">
        <v>120.57</v>
      </c>
      <c r="BB8" s="191">
        <v>70.325999999999993</v>
      </c>
      <c r="BC8" s="191">
        <v>96.245999999999995</v>
      </c>
      <c r="BD8" s="190" t="s">
        <v>61</v>
      </c>
      <c r="BE8" s="191">
        <v>398.16500000000002</v>
      </c>
      <c r="BF8" s="191">
        <v>341.18</v>
      </c>
      <c r="BG8" s="191">
        <v>132.08500000000001</v>
      </c>
      <c r="BH8" s="191">
        <v>203.155</v>
      </c>
      <c r="BI8" s="191">
        <v>141.67599999999999</v>
      </c>
      <c r="BJ8" s="191">
        <v>155.595</v>
      </c>
      <c r="BK8" s="191">
        <v>66.551000000000002</v>
      </c>
      <c r="BL8" s="191">
        <v>926.64599999999996</v>
      </c>
      <c r="BM8" s="190" t="s">
        <v>61</v>
      </c>
      <c r="BN8" s="191">
        <v>264.82299999999998</v>
      </c>
      <c r="BO8" s="190" t="s">
        <v>61</v>
      </c>
      <c r="BP8" s="191">
        <v>142.261</v>
      </c>
      <c r="BQ8" s="191">
        <v>123.404</v>
      </c>
      <c r="BR8" s="191">
        <v>134.35300000000001</v>
      </c>
      <c r="BS8" s="190" t="s">
        <v>61</v>
      </c>
      <c r="BT8" s="190" t="s">
        <v>61</v>
      </c>
      <c r="BU8" s="190" t="s">
        <v>61</v>
      </c>
      <c r="BV8" s="191">
        <v>79.599000000000004</v>
      </c>
      <c r="BW8" s="190" t="s">
        <v>61</v>
      </c>
      <c r="BX8" s="191">
        <v>64.805999999999997</v>
      </c>
      <c r="BY8" s="190" t="s">
        <v>61</v>
      </c>
      <c r="BZ8" s="190" t="s">
        <v>61</v>
      </c>
      <c r="CA8" s="190" t="s">
        <v>61</v>
      </c>
      <c r="CB8" s="190" t="s">
        <v>61</v>
      </c>
      <c r="CC8" s="190" t="s">
        <v>61</v>
      </c>
      <c r="CD8" s="190" t="s">
        <v>61</v>
      </c>
      <c r="CE8" s="190" t="s">
        <v>61</v>
      </c>
      <c r="CF8" s="190" t="s">
        <v>61</v>
      </c>
      <c r="CG8" s="190" t="s">
        <v>61</v>
      </c>
      <c r="CH8" s="190" t="s">
        <v>61</v>
      </c>
      <c r="CI8" s="190" t="s">
        <v>61</v>
      </c>
      <c r="CJ8" s="190" t="s">
        <v>61</v>
      </c>
      <c r="CK8" s="190" t="s">
        <v>61</v>
      </c>
      <c r="CL8" s="190" t="s">
        <v>61</v>
      </c>
      <c r="CM8" s="190" t="s">
        <v>61</v>
      </c>
      <c r="CN8" s="190" t="s">
        <v>61</v>
      </c>
      <c r="CO8" s="190" t="s">
        <v>61</v>
      </c>
      <c r="CP8" s="190" t="s">
        <v>61</v>
      </c>
      <c r="CQ8" s="191">
        <v>48.945</v>
      </c>
      <c r="CR8" s="191">
        <v>683.15300000000002</v>
      </c>
      <c r="CS8" s="190" t="s">
        <v>61</v>
      </c>
      <c r="CT8" s="190" t="s">
        <v>61</v>
      </c>
      <c r="CU8" s="190" t="s">
        <v>61</v>
      </c>
      <c r="CV8" s="190" t="s">
        <v>61</v>
      </c>
      <c r="CW8" s="191">
        <v>193.4</v>
      </c>
      <c r="CX8" s="191">
        <v>132.25299999999999</v>
      </c>
      <c r="CY8" s="190" t="s">
        <v>61</v>
      </c>
      <c r="CZ8" s="190" t="s">
        <v>61</v>
      </c>
      <c r="DA8" s="190" t="s">
        <v>61</v>
      </c>
      <c r="DB8" s="190" t="s">
        <v>61</v>
      </c>
      <c r="DC8" s="190" t="s">
        <v>61</v>
      </c>
      <c r="DD8" s="190" t="s">
        <v>61</v>
      </c>
      <c r="DE8" s="191">
        <v>245.339</v>
      </c>
      <c r="DF8" s="190" t="s">
        <v>61</v>
      </c>
      <c r="DG8" s="190" t="s">
        <v>61</v>
      </c>
      <c r="DH8" s="190" t="s">
        <v>61</v>
      </c>
      <c r="DI8" s="190" t="s">
        <v>61</v>
      </c>
      <c r="DJ8" s="190" t="s">
        <v>61</v>
      </c>
      <c r="DK8" s="190" t="s">
        <v>61</v>
      </c>
      <c r="DL8" s="190" t="s">
        <v>61</v>
      </c>
      <c r="DM8" s="190" t="s">
        <v>61</v>
      </c>
      <c r="DN8" s="190" t="s">
        <v>61</v>
      </c>
      <c r="DO8" s="190" t="s">
        <v>61</v>
      </c>
      <c r="DP8" s="190" t="s">
        <v>61</v>
      </c>
      <c r="DQ8" s="190" t="s">
        <v>61</v>
      </c>
      <c r="DR8" s="191">
        <v>79.852000000000004</v>
      </c>
      <c r="DS8" s="191">
        <v>24.995000000000001</v>
      </c>
      <c r="DT8" s="191">
        <v>19.559000000000001</v>
      </c>
      <c r="DU8" s="191">
        <v>18.643000000000001</v>
      </c>
      <c r="DV8" s="191">
        <v>20.466999999999999</v>
      </c>
      <c r="DW8" s="191">
        <v>23.622</v>
      </c>
      <c r="DX8" s="191">
        <v>62.183</v>
      </c>
      <c r="DY8" s="191">
        <v>40.639000000000003</v>
      </c>
      <c r="DZ8" s="191">
        <v>29.922000000000001</v>
      </c>
      <c r="EA8" s="191">
        <v>24.475000000000001</v>
      </c>
      <c r="EB8" s="191">
        <v>29.268999999999998</v>
      </c>
      <c r="EC8" s="191">
        <v>31.305</v>
      </c>
      <c r="ED8" s="191">
        <v>88.242999999999995</v>
      </c>
      <c r="EE8" s="191">
        <v>16.32</v>
      </c>
      <c r="EF8" s="191">
        <v>25.568999999999999</v>
      </c>
      <c r="EG8" s="191">
        <v>17.492999999999999</v>
      </c>
      <c r="EH8" s="191">
        <v>27.710999999999999</v>
      </c>
      <c r="EI8" s="191">
        <v>46.930999999999997</v>
      </c>
      <c r="EJ8" s="191">
        <v>52.505000000000003</v>
      </c>
      <c r="EK8" s="191">
        <v>60.896999999999998</v>
      </c>
      <c r="EL8" s="191">
        <v>79.137</v>
      </c>
      <c r="EM8" s="191">
        <v>52.802</v>
      </c>
      <c r="EN8" s="191">
        <v>26.527999999999999</v>
      </c>
      <c r="EO8" s="191">
        <v>22.768000000000001</v>
      </c>
      <c r="EP8" s="191">
        <v>25.439</v>
      </c>
      <c r="EQ8" s="191">
        <v>48.597000000000001</v>
      </c>
      <c r="ER8" s="191">
        <v>12.547000000000001</v>
      </c>
      <c r="ES8" s="191">
        <v>9.4359999999999999</v>
      </c>
      <c r="ET8" s="191">
        <v>28.94</v>
      </c>
      <c r="EU8" s="191">
        <v>27.337</v>
      </c>
      <c r="EV8" s="191">
        <v>17.488</v>
      </c>
      <c r="EW8" s="191">
        <v>49.707000000000001</v>
      </c>
      <c r="EX8" s="191">
        <v>31.247</v>
      </c>
      <c r="EY8" s="191">
        <v>33.651000000000003</v>
      </c>
      <c r="EZ8" s="191">
        <v>20.452000000000002</v>
      </c>
      <c r="FA8" s="191">
        <v>12.218</v>
      </c>
      <c r="FB8" s="191">
        <v>11.864000000000001</v>
      </c>
      <c r="FC8" s="191">
        <v>70.557000000000002</v>
      </c>
      <c r="FD8" s="191">
        <v>32.801000000000002</v>
      </c>
      <c r="FE8" s="191">
        <v>25.347000000000001</v>
      </c>
      <c r="FF8" s="191">
        <v>65.537000000000006</v>
      </c>
      <c r="FG8" s="191">
        <v>74.085999999999999</v>
      </c>
      <c r="FH8" s="191">
        <v>62.04</v>
      </c>
      <c r="FI8" s="191">
        <v>106.874</v>
      </c>
      <c r="FJ8" s="191">
        <v>39.49</v>
      </c>
      <c r="FK8" s="191">
        <v>14.67</v>
      </c>
      <c r="FL8" s="191">
        <v>21.462</v>
      </c>
      <c r="FM8" s="191">
        <v>37.377000000000002</v>
      </c>
      <c r="FN8" s="191">
        <v>10.349</v>
      </c>
      <c r="FO8" s="191">
        <v>30.643000000000001</v>
      </c>
      <c r="FP8" s="191">
        <v>23.562000000000001</v>
      </c>
      <c r="FQ8" s="191">
        <v>11.151</v>
      </c>
      <c r="FR8" s="191">
        <v>11.712</v>
      </c>
      <c r="FS8" s="191">
        <v>17.329999999999998</v>
      </c>
      <c r="FT8" s="191">
        <v>35.436999999999998</v>
      </c>
      <c r="FU8" s="191">
        <v>68.826999999999998</v>
      </c>
      <c r="FV8" s="191">
        <v>20.419</v>
      </c>
      <c r="FW8" s="191">
        <v>22.966000000000001</v>
      </c>
      <c r="FX8" s="191">
        <v>15.305</v>
      </c>
      <c r="FY8" s="191">
        <v>19.724</v>
      </c>
      <c r="FZ8" s="191">
        <v>20.036000000000001</v>
      </c>
      <c r="GA8" s="191">
        <v>14.972</v>
      </c>
      <c r="GB8" s="191">
        <v>10.186</v>
      </c>
      <c r="GC8" s="191">
        <v>16.837</v>
      </c>
      <c r="GD8" s="191">
        <v>18.984999999999999</v>
      </c>
      <c r="GE8" s="191">
        <v>36.859000000000002</v>
      </c>
      <c r="GF8" s="191">
        <v>17.888000000000002</v>
      </c>
      <c r="GG8" s="191">
        <v>45.948999999999998</v>
      </c>
      <c r="GH8" s="191">
        <v>41.475000000000001</v>
      </c>
      <c r="GI8" s="191">
        <v>29.716999999999999</v>
      </c>
      <c r="GJ8" s="191">
        <v>23.896999999999998</v>
      </c>
      <c r="GK8" s="191">
        <v>20.74</v>
      </c>
      <c r="GL8" s="191">
        <v>37.405000000000001</v>
      </c>
      <c r="GM8" s="191">
        <v>15.23</v>
      </c>
      <c r="GN8" s="191">
        <v>16.274999999999999</v>
      </c>
      <c r="GO8" s="191">
        <v>32.951999999999998</v>
      </c>
      <c r="GP8" s="191">
        <v>11.087999999999999</v>
      </c>
      <c r="GQ8" s="191">
        <v>42.002000000000002</v>
      </c>
      <c r="GR8" s="191">
        <v>19.609000000000002</v>
      </c>
      <c r="GS8" s="191">
        <v>15.439</v>
      </c>
      <c r="GT8" s="191">
        <v>92.924000000000007</v>
      </c>
      <c r="GU8" s="191">
        <v>64.248999999999995</v>
      </c>
      <c r="GV8" s="191">
        <v>21.003</v>
      </c>
      <c r="GW8" s="191">
        <v>15.86</v>
      </c>
      <c r="GX8" s="191">
        <v>17.844000000000001</v>
      </c>
      <c r="GY8" s="191">
        <v>34.222999999999999</v>
      </c>
      <c r="GZ8" s="191">
        <v>19.954999999999998</v>
      </c>
      <c r="HA8" s="191">
        <v>19.324000000000002</v>
      </c>
      <c r="HB8" s="191">
        <v>17.495999999999999</v>
      </c>
      <c r="HC8" s="191">
        <v>26.677</v>
      </c>
      <c r="HD8" s="191">
        <v>32.002000000000002</v>
      </c>
      <c r="HE8" s="191">
        <v>11.894</v>
      </c>
      <c r="HF8" s="191">
        <v>31.018999999999998</v>
      </c>
      <c r="HG8" s="191">
        <v>13.032</v>
      </c>
      <c r="HH8" s="191">
        <v>61.161999999999999</v>
      </c>
      <c r="HI8" s="191">
        <v>59.222000000000001</v>
      </c>
      <c r="HJ8" s="191">
        <v>30.552</v>
      </c>
      <c r="HK8" s="191">
        <v>23.782</v>
      </c>
      <c r="HL8" s="191">
        <v>47.756999999999998</v>
      </c>
      <c r="HM8" s="191">
        <v>61.749000000000002</v>
      </c>
      <c r="HN8" s="191">
        <v>30.498000000000001</v>
      </c>
      <c r="HO8" s="191">
        <v>30.577999999999999</v>
      </c>
      <c r="HP8" s="191">
        <v>17.131</v>
      </c>
      <c r="HQ8" s="191">
        <v>7.3719999999999999</v>
      </c>
      <c r="HR8" s="191">
        <v>22.681000000000001</v>
      </c>
      <c r="HS8" s="191">
        <v>18.695</v>
      </c>
      <c r="HT8" s="191">
        <v>20.559000000000001</v>
      </c>
      <c r="HU8" s="191">
        <v>13.537000000000001</v>
      </c>
      <c r="HV8" s="191">
        <v>15.673999999999999</v>
      </c>
      <c r="HW8" s="191">
        <v>25.279</v>
      </c>
      <c r="HX8" s="191">
        <v>21.305</v>
      </c>
      <c r="HY8" s="191">
        <v>48.667999999999999</v>
      </c>
      <c r="HZ8" s="191">
        <v>18.207000000000001</v>
      </c>
      <c r="IA8" s="191">
        <v>16.565000000000001</v>
      </c>
      <c r="IB8" s="191">
        <v>25.927</v>
      </c>
      <c r="IC8" s="191">
        <v>23.626999999999999</v>
      </c>
      <c r="ID8" s="191">
        <v>47.826000000000001</v>
      </c>
      <c r="IE8" s="191">
        <v>10.407999999999999</v>
      </c>
      <c r="IF8" s="191">
        <v>11.417</v>
      </c>
      <c r="IG8" s="191">
        <v>14.286</v>
      </c>
      <c r="IH8" s="191">
        <v>9.2789999999999999</v>
      </c>
      <c r="II8" s="191">
        <v>20.766999999999999</v>
      </c>
      <c r="IJ8" s="191">
        <v>18.698</v>
      </c>
      <c r="IK8" s="191">
        <v>15.567</v>
      </c>
      <c r="IL8" s="191">
        <v>11.051</v>
      </c>
      <c r="IM8" s="191">
        <v>8.7959999999999994</v>
      </c>
      <c r="IN8" s="191">
        <v>17.398</v>
      </c>
      <c r="IO8" s="191">
        <v>23.413</v>
      </c>
      <c r="IP8" s="191">
        <v>155.74199999999999</v>
      </c>
      <c r="IQ8" s="191">
        <v>57.116</v>
      </c>
      <c r="IR8" s="191">
        <v>34.670999999999999</v>
      </c>
      <c r="IS8" s="191">
        <v>14.856</v>
      </c>
      <c r="IT8" s="191">
        <v>36.250999999999998</v>
      </c>
      <c r="IU8" s="191">
        <v>21.260999999999999</v>
      </c>
      <c r="IV8" s="191">
        <v>20.173999999999999</v>
      </c>
      <c r="IW8" s="191">
        <v>34.506999999999998</v>
      </c>
      <c r="IX8" s="191">
        <v>45.554000000000002</v>
      </c>
      <c r="IY8" s="191">
        <v>103.643</v>
      </c>
      <c r="IZ8" s="191">
        <v>17.681999999999999</v>
      </c>
      <c r="JA8" s="191">
        <v>21.562999999999999</v>
      </c>
      <c r="JB8" s="191">
        <v>33.799999999999997</v>
      </c>
      <c r="JC8" s="191">
        <v>28.484000000000002</v>
      </c>
      <c r="JD8" s="191">
        <v>52.411000000000001</v>
      </c>
      <c r="JE8" s="191">
        <v>23.390999999999998</v>
      </c>
      <c r="JF8" s="191">
        <v>10.666</v>
      </c>
      <c r="JG8" s="191">
        <v>12.85</v>
      </c>
      <c r="JH8" s="191">
        <v>20.992000000000001</v>
      </c>
      <c r="JI8" s="191">
        <v>19.123000000000001</v>
      </c>
    </row>
    <row r="9" spans="1:269" ht="23.25" customHeight="1" x14ac:dyDescent="0.3">
      <c r="A9" s="186"/>
      <c r="B9" s="58" t="s">
        <v>6</v>
      </c>
      <c r="C9" s="192">
        <v>1378.0309999999999</v>
      </c>
      <c r="D9" s="192">
        <v>865</v>
      </c>
      <c r="E9" s="192">
        <v>238</v>
      </c>
      <c r="F9" s="192">
        <v>103</v>
      </c>
      <c r="G9" s="192">
        <v>169</v>
      </c>
      <c r="H9" s="273"/>
      <c r="I9" s="192">
        <v>151.06700000000001</v>
      </c>
      <c r="J9" s="192" t="s">
        <v>787</v>
      </c>
      <c r="K9" s="192" t="s">
        <v>787</v>
      </c>
      <c r="L9" s="192">
        <v>44.082999999999998</v>
      </c>
      <c r="M9" s="192">
        <v>6.7859999999999996</v>
      </c>
      <c r="N9" s="192">
        <v>8.8960000000000008</v>
      </c>
      <c r="O9" s="192">
        <v>7.2370000000000001</v>
      </c>
      <c r="P9" s="192" t="s">
        <v>787</v>
      </c>
      <c r="Q9" s="192">
        <v>12.14</v>
      </c>
      <c r="R9" s="192">
        <v>0.71699999999999997</v>
      </c>
      <c r="S9" s="192">
        <v>6.3460000000000001</v>
      </c>
      <c r="T9" s="192">
        <v>9.8780000000000001</v>
      </c>
      <c r="U9" s="192">
        <v>7.0190000000000001</v>
      </c>
      <c r="V9" s="192">
        <v>13.002000000000001</v>
      </c>
      <c r="W9" s="192">
        <v>8.016</v>
      </c>
      <c r="X9" s="192">
        <v>4.9509999999999996</v>
      </c>
      <c r="Y9" s="192">
        <v>6.3780000000000001</v>
      </c>
      <c r="Z9" s="192">
        <v>13.746</v>
      </c>
      <c r="AA9" s="192">
        <v>11.672000000000001</v>
      </c>
      <c r="AB9" s="192">
        <v>4.9550000000000001</v>
      </c>
      <c r="AC9" s="192">
        <v>1.2310000000000001</v>
      </c>
      <c r="AD9" s="192">
        <v>4.1580000000000004</v>
      </c>
      <c r="AE9" s="192">
        <v>6.8940000000000001</v>
      </c>
      <c r="AF9" s="192">
        <v>4.3659999999999997</v>
      </c>
      <c r="AG9" s="192">
        <v>4.718</v>
      </c>
      <c r="AH9" s="192">
        <v>4.0570000000000004</v>
      </c>
      <c r="AI9" s="192">
        <v>3.63</v>
      </c>
      <c r="AJ9" s="192">
        <v>4.21</v>
      </c>
      <c r="AK9" s="192">
        <v>12.762</v>
      </c>
      <c r="AL9" s="192">
        <v>38.764000000000003</v>
      </c>
      <c r="AM9" s="192" t="s">
        <v>787</v>
      </c>
      <c r="AN9" s="192">
        <v>4.7039999999999997</v>
      </c>
      <c r="AO9" s="192">
        <v>2.2349999999999999</v>
      </c>
      <c r="AP9" s="192">
        <v>0.05</v>
      </c>
      <c r="AQ9" s="192">
        <v>3.2440000000000002</v>
      </c>
      <c r="AR9" s="192">
        <v>0.34799999999999998</v>
      </c>
      <c r="AS9" s="192">
        <v>16.937000000000001</v>
      </c>
      <c r="AT9" s="192">
        <v>13.628</v>
      </c>
      <c r="AU9" s="192">
        <v>13.048</v>
      </c>
      <c r="AV9" s="192">
        <v>8.3130000000000006</v>
      </c>
      <c r="AW9" s="192">
        <v>28.18</v>
      </c>
      <c r="AX9" s="192">
        <v>10.119</v>
      </c>
      <c r="AY9" s="192" t="s">
        <v>787</v>
      </c>
      <c r="AZ9" s="192">
        <v>13.582000000000001</v>
      </c>
      <c r="BA9" s="192">
        <v>14.16</v>
      </c>
      <c r="BB9" s="192">
        <v>5.6219999999999999</v>
      </c>
      <c r="BC9" s="192">
        <v>7.4450000000000003</v>
      </c>
      <c r="BD9" s="192" t="s">
        <v>787</v>
      </c>
      <c r="BE9" s="192">
        <v>48.841999999999999</v>
      </c>
      <c r="BF9" s="192">
        <v>41.15</v>
      </c>
      <c r="BG9" s="192">
        <v>9.81</v>
      </c>
      <c r="BH9" s="192">
        <v>30.09</v>
      </c>
      <c r="BI9" s="192">
        <v>17.379000000000001</v>
      </c>
      <c r="BJ9" s="192">
        <v>12.811999999999999</v>
      </c>
      <c r="BK9" s="192">
        <v>5.92</v>
      </c>
      <c r="BL9" s="192">
        <v>121.956</v>
      </c>
      <c r="BM9" s="192" t="s">
        <v>787</v>
      </c>
      <c r="BN9" s="192">
        <v>21.949000000000002</v>
      </c>
      <c r="BO9" s="192" t="s">
        <v>787</v>
      </c>
      <c r="BP9" s="192">
        <v>8.8190000000000008</v>
      </c>
      <c r="BQ9" s="192">
        <v>3.9289999999999998</v>
      </c>
      <c r="BR9" s="192">
        <v>10.73</v>
      </c>
      <c r="BS9" s="192" t="s">
        <v>787</v>
      </c>
      <c r="BT9" s="192" t="s">
        <v>787</v>
      </c>
      <c r="BU9" s="192" t="s">
        <v>787</v>
      </c>
      <c r="BV9" s="192">
        <v>4.0140000000000002</v>
      </c>
      <c r="BW9" s="192" t="s">
        <v>787</v>
      </c>
      <c r="BX9" s="192">
        <v>5.35</v>
      </c>
      <c r="BY9" s="192" t="s">
        <v>787</v>
      </c>
      <c r="BZ9" s="192" t="s">
        <v>787</v>
      </c>
      <c r="CA9" s="192" t="s">
        <v>787</v>
      </c>
      <c r="CB9" s="192" t="s">
        <v>787</v>
      </c>
      <c r="CC9" s="192" t="s">
        <v>787</v>
      </c>
      <c r="CD9" s="192" t="s">
        <v>787</v>
      </c>
      <c r="CE9" s="192" t="s">
        <v>787</v>
      </c>
      <c r="CF9" s="192" t="s">
        <v>787</v>
      </c>
      <c r="CG9" s="192" t="s">
        <v>787</v>
      </c>
      <c r="CH9" s="192" t="s">
        <v>787</v>
      </c>
      <c r="CI9" s="192" t="s">
        <v>787</v>
      </c>
      <c r="CJ9" s="192" t="s">
        <v>787</v>
      </c>
      <c r="CK9" s="192" t="s">
        <v>787</v>
      </c>
      <c r="CL9" s="192" t="s">
        <v>787</v>
      </c>
      <c r="CM9" s="192" t="s">
        <v>787</v>
      </c>
      <c r="CN9" s="192" t="s">
        <v>787</v>
      </c>
      <c r="CO9" s="192" t="s">
        <v>787</v>
      </c>
      <c r="CP9" s="192" t="s">
        <v>787</v>
      </c>
      <c r="CQ9" s="192">
        <v>3.367</v>
      </c>
      <c r="CR9" s="192">
        <v>38.991999999999997</v>
      </c>
      <c r="CS9" s="192" t="s">
        <v>787</v>
      </c>
      <c r="CT9" s="192" t="s">
        <v>787</v>
      </c>
      <c r="CU9" s="192" t="s">
        <v>787</v>
      </c>
      <c r="CV9" s="192" t="s">
        <v>787</v>
      </c>
      <c r="CW9" s="192">
        <v>5.5250000000000004</v>
      </c>
      <c r="CX9" s="192">
        <v>6.4720000000000004</v>
      </c>
      <c r="CY9" s="192" t="s">
        <v>787</v>
      </c>
      <c r="CZ9" s="192" t="s">
        <v>787</v>
      </c>
      <c r="DA9" s="192" t="s">
        <v>787</v>
      </c>
      <c r="DB9" s="192" t="s">
        <v>787</v>
      </c>
      <c r="DC9" s="192" t="s">
        <v>787</v>
      </c>
      <c r="DD9" s="192" t="s">
        <v>787</v>
      </c>
      <c r="DE9" s="192">
        <v>9.1739999999999995</v>
      </c>
      <c r="DF9" s="192" t="s">
        <v>787</v>
      </c>
      <c r="DG9" s="192" t="s">
        <v>787</v>
      </c>
      <c r="DH9" s="192" t="s">
        <v>787</v>
      </c>
      <c r="DI9" s="192" t="s">
        <v>787</v>
      </c>
      <c r="DJ9" s="192" t="s">
        <v>787</v>
      </c>
      <c r="DK9" s="192" t="s">
        <v>787</v>
      </c>
      <c r="DL9" s="192" t="s">
        <v>787</v>
      </c>
      <c r="DM9" s="192" t="s">
        <v>787</v>
      </c>
      <c r="DN9" s="192" t="s">
        <v>787</v>
      </c>
      <c r="DO9" s="192" t="s">
        <v>787</v>
      </c>
      <c r="DP9" s="192" t="s">
        <v>787</v>
      </c>
      <c r="DQ9" s="192" t="s">
        <v>787</v>
      </c>
      <c r="DR9" s="192">
        <v>2.2170000000000001</v>
      </c>
      <c r="DS9" s="192">
        <v>0.75900000000000001</v>
      </c>
      <c r="DT9" s="192">
        <v>0.73</v>
      </c>
      <c r="DU9" s="192">
        <v>1.2789999999999999</v>
      </c>
      <c r="DV9" s="192">
        <v>0.79800000000000004</v>
      </c>
      <c r="DW9" s="192">
        <v>0.84499999999999997</v>
      </c>
      <c r="DX9" s="192">
        <v>2.89</v>
      </c>
      <c r="DY9" s="192">
        <v>1.609</v>
      </c>
      <c r="DZ9" s="192">
        <v>1.617</v>
      </c>
      <c r="EA9" s="192">
        <v>1.4490000000000001</v>
      </c>
      <c r="EB9" s="192">
        <v>0.80900000000000005</v>
      </c>
      <c r="EC9" s="192">
        <v>1.431</v>
      </c>
      <c r="ED9" s="192">
        <v>2.3079999999999998</v>
      </c>
      <c r="EE9" s="192">
        <v>0.90900000000000003</v>
      </c>
      <c r="EF9" s="192">
        <v>1.69</v>
      </c>
      <c r="EG9" s="192">
        <v>1.1479999999999999</v>
      </c>
      <c r="EH9" s="192">
        <v>1.996</v>
      </c>
      <c r="EI9" s="192">
        <v>2.242</v>
      </c>
      <c r="EJ9" s="192">
        <v>1.85</v>
      </c>
      <c r="EK9" s="192">
        <v>2.2480000000000002</v>
      </c>
      <c r="EL9" s="192">
        <v>2.6419999999999999</v>
      </c>
      <c r="EM9" s="192">
        <v>3.1419999999999999</v>
      </c>
      <c r="EN9" s="192">
        <v>1.0049999999999999</v>
      </c>
      <c r="EO9" s="192">
        <v>0.7</v>
      </c>
      <c r="EP9" s="192">
        <v>0.76200000000000001</v>
      </c>
      <c r="EQ9" s="192">
        <v>2.0819999999999999</v>
      </c>
      <c r="ER9" s="192">
        <v>0.74299999999999999</v>
      </c>
      <c r="ES9" s="192">
        <v>0.57499999999999996</v>
      </c>
      <c r="ET9" s="192">
        <v>1.2050000000000001</v>
      </c>
      <c r="EU9" s="192">
        <v>0.85499999999999998</v>
      </c>
      <c r="EV9" s="192">
        <v>0.73</v>
      </c>
      <c r="EW9" s="192">
        <v>0.98099999999999998</v>
      </c>
      <c r="EX9" s="192">
        <v>1.1020000000000001</v>
      </c>
      <c r="EY9" s="192">
        <v>0.66700000000000004</v>
      </c>
      <c r="EZ9" s="192">
        <v>0.48399999999999999</v>
      </c>
      <c r="FA9" s="192">
        <v>0.20499999999999999</v>
      </c>
      <c r="FB9" s="192">
        <v>0.495</v>
      </c>
      <c r="FC9" s="192">
        <v>1.3420000000000001</v>
      </c>
      <c r="FD9" s="192">
        <v>0.80600000000000005</v>
      </c>
      <c r="FE9" s="192">
        <v>0.80600000000000005</v>
      </c>
      <c r="FF9" s="192">
        <v>1.5</v>
      </c>
      <c r="FG9" s="192">
        <v>2.4300000000000002</v>
      </c>
      <c r="FH9" s="192">
        <v>3.863</v>
      </c>
      <c r="FI9" s="192">
        <v>4.2370000000000001</v>
      </c>
      <c r="FJ9" s="192">
        <v>0.81799999999999995</v>
      </c>
      <c r="FK9" s="192">
        <v>0.755</v>
      </c>
      <c r="FL9" s="192">
        <v>0.8</v>
      </c>
      <c r="FM9" s="192">
        <v>1.39</v>
      </c>
      <c r="FN9" s="192">
        <v>0.6</v>
      </c>
      <c r="FO9" s="192">
        <v>1.2450000000000001</v>
      </c>
      <c r="FP9" s="192">
        <v>0.91200000000000003</v>
      </c>
      <c r="FQ9" s="192">
        <v>0.59499999999999997</v>
      </c>
      <c r="FR9" s="192">
        <v>0.38300000000000001</v>
      </c>
      <c r="FS9" s="192">
        <v>0.80900000000000005</v>
      </c>
      <c r="FT9" s="192">
        <v>1.1399999999999999</v>
      </c>
      <c r="FU9" s="192">
        <v>2.2629999999999999</v>
      </c>
      <c r="FV9" s="192">
        <v>0.75700000000000001</v>
      </c>
      <c r="FW9" s="192">
        <v>0.79500000000000004</v>
      </c>
      <c r="FX9" s="192">
        <v>0.63100000000000001</v>
      </c>
      <c r="FY9" s="192">
        <v>0.62</v>
      </c>
      <c r="FZ9" s="192">
        <v>0.7</v>
      </c>
      <c r="GA9" s="192">
        <v>0.65500000000000003</v>
      </c>
      <c r="GB9" s="192">
        <v>0.45500000000000002</v>
      </c>
      <c r="GC9" s="192">
        <v>0.53</v>
      </c>
      <c r="GD9" s="192">
        <v>0.83199999999999996</v>
      </c>
      <c r="GE9" s="192">
        <v>1.0680000000000001</v>
      </c>
      <c r="GF9" s="192">
        <v>0.875</v>
      </c>
      <c r="GG9" s="192">
        <v>1.865</v>
      </c>
      <c r="GH9" s="192">
        <v>1.988</v>
      </c>
      <c r="GI9" s="192">
        <v>1.018</v>
      </c>
      <c r="GJ9" s="192">
        <v>1</v>
      </c>
      <c r="GK9" s="192">
        <v>0.90500000000000003</v>
      </c>
      <c r="GL9" s="192">
        <v>1.24</v>
      </c>
      <c r="GM9" s="192">
        <v>0.81200000000000006</v>
      </c>
      <c r="GN9" s="192">
        <v>1.135</v>
      </c>
      <c r="GO9" s="192">
        <v>1.573</v>
      </c>
      <c r="GP9" s="192">
        <v>0.35699999999999998</v>
      </c>
      <c r="GQ9" s="192">
        <v>1.25</v>
      </c>
      <c r="GR9" s="192">
        <v>0.72199999999999998</v>
      </c>
      <c r="GS9" s="192">
        <v>0.73499999999999999</v>
      </c>
      <c r="GT9" s="192">
        <v>2.218</v>
      </c>
      <c r="GU9" s="192">
        <v>1.8089999999999999</v>
      </c>
      <c r="GV9" s="192">
        <v>0.66500000000000004</v>
      </c>
      <c r="GW9" s="192">
        <v>0.55500000000000005</v>
      </c>
      <c r="GX9" s="192">
        <v>1.252</v>
      </c>
      <c r="GY9" s="192">
        <v>1.105</v>
      </c>
      <c r="GZ9" s="192">
        <v>0.69499999999999995</v>
      </c>
      <c r="HA9" s="192">
        <v>0.64500000000000002</v>
      </c>
      <c r="HB9" s="192">
        <v>0.67100000000000004</v>
      </c>
      <c r="HC9" s="192">
        <v>0.68</v>
      </c>
      <c r="HD9" s="192">
        <v>0.95199999999999996</v>
      </c>
      <c r="HE9" s="192">
        <v>0.495</v>
      </c>
      <c r="HF9" s="192">
        <v>1.0049999999999999</v>
      </c>
      <c r="HG9" s="192">
        <v>0.81</v>
      </c>
      <c r="HH9" s="192">
        <v>1.52</v>
      </c>
      <c r="HI9" s="192">
        <v>1.7549999999999999</v>
      </c>
      <c r="HJ9" s="192">
        <v>1.47</v>
      </c>
      <c r="HK9" s="192">
        <v>0.70499999999999996</v>
      </c>
      <c r="HL9" s="192">
        <v>1.2549999999999999</v>
      </c>
      <c r="HM9" s="192">
        <v>0.81699999999999995</v>
      </c>
      <c r="HN9" s="192">
        <v>2.0129999999999999</v>
      </c>
      <c r="HO9" s="192">
        <v>1.1870000000000001</v>
      </c>
      <c r="HP9" s="192">
        <v>0.95499999999999996</v>
      </c>
      <c r="HQ9" s="192">
        <v>0.41899999999999998</v>
      </c>
      <c r="HR9" s="192">
        <v>0.72099999999999997</v>
      </c>
      <c r="HS9" s="192">
        <v>0.88</v>
      </c>
      <c r="HT9" s="192">
        <v>0.80500000000000005</v>
      </c>
      <c r="HU9" s="192">
        <v>0.60899999999999999</v>
      </c>
      <c r="HV9" s="192">
        <v>0.73899999999999999</v>
      </c>
      <c r="HW9" s="192">
        <v>1.052</v>
      </c>
      <c r="HX9" s="192">
        <v>0.68</v>
      </c>
      <c r="HY9" s="192">
        <v>2.1720000000000002</v>
      </c>
      <c r="HZ9" s="192">
        <v>0.63400000000000001</v>
      </c>
      <c r="IA9" s="192">
        <v>0.622</v>
      </c>
      <c r="IB9" s="192">
        <v>1.0569999999999999</v>
      </c>
      <c r="IC9" s="192">
        <v>1.0489999999999999</v>
      </c>
      <c r="ID9" s="192">
        <v>1.3460000000000001</v>
      </c>
      <c r="IE9" s="192">
        <v>0.875</v>
      </c>
      <c r="IF9" s="192">
        <v>1.099</v>
      </c>
      <c r="IG9" s="192" t="s">
        <v>262</v>
      </c>
      <c r="IH9" s="192" t="s">
        <v>262</v>
      </c>
      <c r="II9" s="192">
        <v>0.51100000000000001</v>
      </c>
      <c r="IJ9" s="192">
        <v>0.57299999999999995</v>
      </c>
      <c r="IK9" s="192">
        <v>0.46600000000000003</v>
      </c>
      <c r="IL9" s="192">
        <v>0.51500000000000001</v>
      </c>
      <c r="IM9" s="192">
        <v>0.34200000000000003</v>
      </c>
      <c r="IN9" s="192">
        <v>0.45900000000000002</v>
      </c>
      <c r="IO9" s="192">
        <v>0.54600000000000004</v>
      </c>
      <c r="IP9" s="192">
        <v>7.5049999999999999</v>
      </c>
      <c r="IQ9" s="192">
        <v>1.6180000000000001</v>
      </c>
      <c r="IR9" s="192">
        <v>0.58499999999999996</v>
      </c>
      <c r="IS9" s="192">
        <v>0.47199999999999998</v>
      </c>
      <c r="IT9" s="192">
        <v>1.748</v>
      </c>
      <c r="IU9" s="192">
        <v>0.9</v>
      </c>
      <c r="IV9" s="192">
        <v>0.91500000000000004</v>
      </c>
      <c r="IW9" s="192">
        <v>1.4770000000000001</v>
      </c>
      <c r="IX9" s="192">
        <v>1.59</v>
      </c>
      <c r="IY9" s="192">
        <v>2.75</v>
      </c>
      <c r="IZ9" s="192">
        <v>0.55500000000000005</v>
      </c>
      <c r="JA9" s="192">
        <v>0.60299999999999998</v>
      </c>
      <c r="JB9" s="192">
        <v>1.0369999999999999</v>
      </c>
      <c r="JC9" s="192">
        <v>0.96</v>
      </c>
      <c r="JD9" s="192">
        <v>1.3</v>
      </c>
      <c r="JE9" s="192">
        <v>0.98199999999999998</v>
      </c>
      <c r="JF9" s="192">
        <v>0.64900000000000002</v>
      </c>
      <c r="JG9" s="192">
        <v>0.64600000000000002</v>
      </c>
      <c r="JH9" s="192">
        <v>0.91600000000000004</v>
      </c>
      <c r="JI9" s="192">
        <v>0.69</v>
      </c>
    </row>
    <row r="10" spans="1:269" ht="23.25" customHeight="1" x14ac:dyDescent="0.3">
      <c r="A10" s="186"/>
      <c r="B10" s="59" t="s">
        <v>62</v>
      </c>
      <c r="C10" s="193">
        <v>654.35400000000004</v>
      </c>
      <c r="D10" s="193">
        <v>245</v>
      </c>
      <c r="E10" s="193">
        <v>132</v>
      </c>
      <c r="F10" s="193">
        <v>45</v>
      </c>
      <c r="G10" s="193">
        <v>231</v>
      </c>
      <c r="H10" s="273"/>
      <c r="I10" s="193">
        <v>38.531999999999996</v>
      </c>
      <c r="J10" s="193" t="s">
        <v>787</v>
      </c>
      <c r="K10" s="193" t="s">
        <v>787</v>
      </c>
      <c r="L10" s="193">
        <v>11.832000000000001</v>
      </c>
      <c r="M10" s="193">
        <v>8.7710000000000008</v>
      </c>
      <c r="N10" s="193">
        <v>4.1479999999999997</v>
      </c>
      <c r="O10" s="193">
        <v>4.4119999999999999</v>
      </c>
      <c r="P10" s="193" t="s">
        <v>787</v>
      </c>
      <c r="Q10" s="193">
        <v>3.899</v>
      </c>
      <c r="R10" s="193">
        <v>4.74</v>
      </c>
      <c r="S10" s="193">
        <v>3.0059999999999998</v>
      </c>
      <c r="T10" s="193">
        <v>3.2749999999999999</v>
      </c>
      <c r="U10" s="193">
        <v>1.5449999999999999</v>
      </c>
      <c r="V10" s="193">
        <v>3.7330000000000001</v>
      </c>
      <c r="W10" s="193">
        <v>2.617</v>
      </c>
      <c r="X10" s="193">
        <v>2.3879999999999999</v>
      </c>
      <c r="Y10" s="193">
        <v>2.806</v>
      </c>
      <c r="Z10" s="193">
        <v>3.573</v>
      </c>
      <c r="AA10" s="193">
        <v>2.6869999999999998</v>
      </c>
      <c r="AB10" s="193">
        <v>2.4950000000000001</v>
      </c>
      <c r="AC10" s="193">
        <v>1.601</v>
      </c>
      <c r="AD10" s="193">
        <v>1.9610000000000001</v>
      </c>
      <c r="AE10" s="193">
        <v>1.655</v>
      </c>
      <c r="AF10" s="193">
        <v>1.7430000000000001</v>
      </c>
      <c r="AG10" s="193">
        <v>3.2349999999999999</v>
      </c>
      <c r="AH10" s="193">
        <v>1.4810000000000001</v>
      </c>
      <c r="AI10" s="193">
        <v>0.93400000000000005</v>
      </c>
      <c r="AJ10" s="193">
        <v>1.292</v>
      </c>
      <c r="AK10" s="193">
        <v>3.464</v>
      </c>
      <c r="AL10" s="193">
        <v>4.9279999999999999</v>
      </c>
      <c r="AM10" s="193" t="s">
        <v>787</v>
      </c>
      <c r="AN10" s="193">
        <v>0.88100000000000001</v>
      </c>
      <c r="AO10" s="193">
        <v>0.57199999999999995</v>
      </c>
      <c r="AP10" s="193">
        <v>1.881</v>
      </c>
      <c r="AQ10" s="193">
        <v>1.2470000000000001</v>
      </c>
      <c r="AR10" s="193">
        <v>4.3780000000000001</v>
      </c>
      <c r="AS10" s="193">
        <v>4.4420000000000002</v>
      </c>
      <c r="AT10" s="193">
        <v>5.0149999999999997</v>
      </c>
      <c r="AU10" s="193">
        <v>3.1309999999999998</v>
      </c>
      <c r="AV10" s="193">
        <v>1.389</v>
      </c>
      <c r="AW10" s="193">
        <v>7.1159999999999997</v>
      </c>
      <c r="AX10" s="193">
        <v>3.1869999999999998</v>
      </c>
      <c r="AY10" s="193" t="s">
        <v>787</v>
      </c>
      <c r="AZ10" s="193">
        <v>3.1880000000000002</v>
      </c>
      <c r="BA10" s="193">
        <v>3.6659999999999999</v>
      </c>
      <c r="BB10" s="193">
        <v>1.331</v>
      </c>
      <c r="BC10" s="193">
        <v>2.286</v>
      </c>
      <c r="BD10" s="193" t="s">
        <v>787</v>
      </c>
      <c r="BE10" s="193">
        <v>6.423</v>
      </c>
      <c r="BF10" s="193">
        <v>9.5250000000000004</v>
      </c>
      <c r="BG10" s="193">
        <v>3.2029999999999998</v>
      </c>
      <c r="BH10" s="193">
        <v>6.0419999999999998</v>
      </c>
      <c r="BI10" s="193">
        <v>2.669</v>
      </c>
      <c r="BJ10" s="193">
        <v>2.9550000000000001</v>
      </c>
      <c r="BK10" s="193">
        <v>1.5149999999999999</v>
      </c>
      <c r="BL10" s="193">
        <v>53.198</v>
      </c>
      <c r="BM10" s="193" t="s">
        <v>787</v>
      </c>
      <c r="BN10" s="193">
        <v>2.5910000000000002</v>
      </c>
      <c r="BO10" s="193" t="s">
        <v>787</v>
      </c>
      <c r="BP10" s="193">
        <v>3.1070000000000002</v>
      </c>
      <c r="BQ10" s="193">
        <v>3.3130000000000002</v>
      </c>
      <c r="BR10" s="193">
        <v>3.1779999999999999</v>
      </c>
      <c r="BS10" s="193" t="s">
        <v>787</v>
      </c>
      <c r="BT10" s="193" t="s">
        <v>787</v>
      </c>
      <c r="BU10" s="193" t="s">
        <v>787</v>
      </c>
      <c r="BV10" s="193">
        <v>2.2749999999999999</v>
      </c>
      <c r="BW10" s="193" t="s">
        <v>787</v>
      </c>
      <c r="BX10" s="193">
        <v>1.341</v>
      </c>
      <c r="BY10" s="193" t="s">
        <v>787</v>
      </c>
      <c r="BZ10" s="193" t="s">
        <v>787</v>
      </c>
      <c r="CA10" s="193" t="s">
        <v>787</v>
      </c>
      <c r="CB10" s="193" t="s">
        <v>787</v>
      </c>
      <c r="CC10" s="193" t="s">
        <v>787</v>
      </c>
      <c r="CD10" s="193" t="s">
        <v>787</v>
      </c>
      <c r="CE10" s="193" t="s">
        <v>787</v>
      </c>
      <c r="CF10" s="193" t="s">
        <v>787</v>
      </c>
      <c r="CG10" s="193" t="s">
        <v>787</v>
      </c>
      <c r="CH10" s="193" t="s">
        <v>787</v>
      </c>
      <c r="CI10" s="193" t="s">
        <v>787</v>
      </c>
      <c r="CJ10" s="193" t="s">
        <v>787</v>
      </c>
      <c r="CK10" s="193" t="s">
        <v>787</v>
      </c>
      <c r="CL10" s="193" t="s">
        <v>787</v>
      </c>
      <c r="CM10" s="193" t="s">
        <v>787</v>
      </c>
      <c r="CN10" s="193" t="s">
        <v>787</v>
      </c>
      <c r="CO10" s="193" t="s">
        <v>787</v>
      </c>
      <c r="CP10" s="193" t="s">
        <v>787</v>
      </c>
      <c r="CQ10" s="193">
        <v>1.23</v>
      </c>
      <c r="CR10" s="193">
        <v>35.805</v>
      </c>
      <c r="CS10" s="193" t="s">
        <v>787</v>
      </c>
      <c r="CT10" s="193" t="s">
        <v>787</v>
      </c>
      <c r="CU10" s="193" t="s">
        <v>787</v>
      </c>
      <c r="CV10" s="193" t="s">
        <v>787</v>
      </c>
      <c r="CW10" s="193">
        <v>7.0270000000000001</v>
      </c>
      <c r="CX10" s="193">
        <v>2.59</v>
      </c>
      <c r="CY10" s="193" t="s">
        <v>787</v>
      </c>
      <c r="CZ10" s="193" t="s">
        <v>787</v>
      </c>
      <c r="DA10" s="193" t="s">
        <v>787</v>
      </c>
      <c r="DB10" s="193" t="s">
        <v>787</v>
      </c>
      <c r="DC10" s="193" t="s">
        <v>787</v>
      </c>
      <c r="DD10" s="193" t="s">
        <v>787</v>
      </c>
      <c r="DE10" s="193">
        <v>2.589</v>
      </c>
      <c r="DF10" s="193" t="s">
        <v>787</v>
      </c>
      <c r="DG10" s="193" t="s">
        <v>787</v>
      </c>
      <c r="DH10" s="193" t="s">
        <v>787</v>
      </c>
      <c r="DI10" s="193" t="s">
        <v>787</v>
      </c>
      <c r="DJ10" s="193" t="s">
        <v>787</v>
      </c>
      <c r="DK10" s="193" t="s">
        <v>787</v>
      </c>
      <c r="DL10" s="193" t="s">
        <v>787</v>
      </c>
      <c r="DM10" s="193" t="s">
        <v>787</v>
      </c>
      <c r="DN10" s="193" t="s">
        <v>787</v>
      </c>
      <c r="DO10" s="193" t="s">
        <v>787</v>
      </c>
      <c r="DP10" s="193" t="s">
        <v>787</v>
      </c>
      <c r="DQ10" s="193" t="s">
        <v>787</v>
      </c>
      <c r="DR10" s="193">
        <v>4.0190000000000001</v>
      </c>
      <c r="DS10" s="193">
        <v>1.2250000000000001</v>
      </c>
      <c r="DT10" s="193">
        <v>1.1439999999999999</v>
      </c>
      <c r="DU10" s="193">
        <v>0.84299999999999997</v>
      </c>
      <c r="DV10" s="193">
        <v>1.101</v>
      </c>
      <c r="DW10" s="193">
        <v>0.90700000000000003</v>
      </c>
      <c r="DX10" s="193">
        <v>3.1829999999999998</v>
      </c>
      <c r="DY10" s="193">
        <v>1.3779999999999999</v>
      </c>
      <c r="DZ10" s="193">
        <v>1.4990000000000001</v>
      </c>
      <c r="EA10" s="193">
        <v>1.0129999999999999</v>
      </c>
      <c r="EB10" s="193">
        <v>1.5109999999999999</v>
      </c>
      <c r="EC10" s="193">
        <v>1.6930000000000001</v>
      </c>
      <c r="ED10" s="193">
        <v>3.4950000000000001</v>
      </c>
      <c r="EE10" s="193">
        <v>0.98</v>
      </c>
      <c r="EF10" s="193">
        <v>0.51100000000000001</v>
      </c>
      <c r="EG10" s="193">
        <v>1.054</v>
      </c>
      <c r="EH10" s="193">
        <v>1.548</v>
      </c>
      <c r="EI10" s="193">
        <v>1.306</v>
      </c>
      <c r="EJ10" s="193">
        <v>2.8759999999999999</v>
      </c>
      <c r="EK10" s="193">
        <v>2.7080000000000002</v>
      </c>
      <c r="EL10" s="193">
        <v>1.6120000000000001</v>
      </c>
      <c r="EM10" s="193">
        <v>2.218</v>
      </c>
      <c r="EN10" s="193">
        <v>1.917</v>
      </c>
      <c r="EO10" s="193">
        <v>1.3049999999999999</v>
      </c>
      <c r="EP10" s="193">
        <v>0.84499999999999997</v>
      </c>
      <c r="EQ10" s="193">
        <v>2.9220000000000002</v>
      </c>
      <c r="ER10" s="193">
        <v>1.0049999999999999</v>
      </c>
      <c r="ES10" s="193">
        <v>0.877</v>
      </c>
      <c r="ET10" s="193">
        <v>1.83</v>
      </c>
      <c r="EU10" s="193">
        <v>1.647</v>
      </c>
      <c r="EV10" s="193">
        <v>0.81</v>
      </c>
      <c r="EW10" s="193">
        <v>3.8069999999999999</v>
      </c>
      <c r="EX10" s="193">
        <v>2.3519999999999999</v>
      </c>
      <c r="EY10" s="193">
        <v>1.704</v>
      </c>
      <c r="EZ10" s="193">
        <v>1.27</v>
      </c>
      <c r="FA10" s="193">
        <v>0.99399999999999999</v>
      </c>
      <c r="FB10" s="193">
        <v>0.57299999999999995</v>
      </c>
      <c r="FC10" s="193">
        <v>3.1659999999999999</v>
      </c>
      <c r="FD10" s="193">
        <v>2.1309999999999998</v>
      </c>
      <c r="FE10" s="193">
        <v>1.03</v>
      </c>
      <c r="FF10" s="193">
        <v>4.1470000000000002</v>
      </c>
      <c r="FG10" s="193">
        <v>4.8659999999999997</v>
      </c>
      <c r="FH10" s="193">
        <v>1.903</v>
      </c>
      <c r="FI10" s="193">
        <v>5.2789999999999999</v>
      </c>
      <c r="FJ10" s="193">
        <v>2.3340000000000001</v>
      </c>
      <c r="FK10" s="193">
        <v>0.878</v>
      </c>
      <c r="FL10" s="193">
        <v>1.3460000000000001</v>
      </c>
      <c r="FM10" s="193">
        <v>2.573</v>
      </c>
      <c r="FN10" s="193">
        <v>0.58499999999999996</v>
      </c>
      <c r="FO10" s="193">
        <v>2.4260000000000002</v>
      </c>
      <c r="FP10" s="193">
        <v>1.462</v>
      </c>
      <c r="FQ10" s="193">
        <v>0.47199999999999998</v>
      </c>
      <c r="FR10" s="193">
        <v>0.51400000000000001</v>
      </c>
      <c r="FS10" s="193">
        <v>1.0960000000000001</v>
      </c>
      <c r="FT10" s="193">
        <v>1.849</v>
      </c>
      <c r="FU10" s="193">
        <v>3.46</v>
      </c>
      <c r="FV10" s="193">
        <v>1.105</v>
      </c>
      <c r="FW10" s="193">
        <v>1.198</v>
      </c>
      <c r="FX10" s="193">
        <v>0.753</v>
      </c>
      <c r="FY10" s="193">
        <v>1.212</v>
      </c>
      <c r="FZ10" s="193">
        <v>1.2490000000000001</v>
      </c>
      <c r="GA10" s="193">
        <v>0.70099999999999996</v>
      </c>
      <c r="GB10" s="193">
        <v>0.46700000000000003</v>
      </c>
      <c r="GC10" s="193">
        <v>0.88100000000000001</v>
      </c>
      <c r="GD10" s="193">
        <v>1.0629999999999999</v>
      </c>
      <c r="GE10" s="193">
        <v>2.2639999999999998</v>
      </c>
      <c r="GF10" s="193">
        <v>0.77900000000000003</v>
      </c>
      <c r="GG10" s="193">
        <v>2.0219999999999998</v>
      </c>
      <c r="GH10" s="193">
        <v>2.585</v>
      </c>
      <c r="GI10" s="193">
        <v>1.7030000000000001</v>
      </c>
      <c r="GJ10" s="193">
        <v>1.254</v>
      </c>
      <c r="GK10" s="193">
        <v>1.0329999999999999</v>
      </c>
      <c r="GL10" s="193">
        <v>1.944</v>
      </c>
      <c r="GM10" s="193">
        <v>0.96899999999999997</v>
      </c>
      <c r="GN10" s="193">
        <v>0.93100000000000005</v>
      </c>
      <c r="GO10" s="193">
        <v>1.8120000000000001</v>
      </c>
      <c r="GP10" s="193">
        <v>0.71699999999999997</v>
      </c>
      <c r="GQ10" s="193">
        <v>2.1789999999999998</v>
      </c>
      <c r="GR10" s="193">
        <v>1.2949999999999999</v>
      </c>
      <c r="GS10" s="193">
        <v>0.86899999999999999</v>
      </c>
      <c r="GT10" s="193">
        <v>4.6079999999999997</v>
      </c>
      <c r="GU10" s="193">
        <v>2.9239999999999999</v>
      </c>
      <c r="GV10" s="193">
        <v>0.66800000000000004</v>
      </c>
      <c r="GW10" s="193">
        <v>1.107</v>
      </c>
      <c r="GX10" s="193">
        <v>0.83199999999999996</v>
      </c>
      <c r="GY10" s="193">
        <v>1.5229999999999999</v>
      </c>
      <c r="GZ10" s="193">
        <v>0.59799999999999998</v>
      </c>
      <c r="HA10" s="193">
        <v>1.0369999999999999</v>
      </c>
      <c r="HB10" s="193">
        <v>0.97299999999999998</v>
      </c>
      <c r="HC10" s="193">
        <v>1.353</v>
      </c>
      <c r="HD10" s="193">
        <v>1.2490000000000001</v>
      </c>
      <c r="HE10" s="193">
        <v>0.874</v>
      </c>
      <c r="HF10" s="193">
        <v>1.7789999999999999</v>
      </c>
      <c r="HG10" s="193">
        <v>0.89700000000000002</v>
      </c>
      <c r="HH10" s="193">
        <v>2.4300000000000002</v>
      </c>
      <c r="HI10" s="193">
        <v>2.6110000000000002</v>
      </c>
      <c r="HJ10" s="193">
        <v>3.8359999999999999</v>
      </c>
      <c r="HK10" s="193">
        <v>1.417</v>
      </c>
      <c r="HL10" s="193">
        <v>2.0859999999999999</v>
      </c>
      <c r="HM10" s="193">
        <v>3.891</v>
      </c>
      <c r="HN10" s="193">
        <v>1.78</v>
      </c>
      <c r="HO10" s="193">
        <v>3.48</v>
      </c>
      <c r="HP10" s="193">
        <v>1.048</v>
      </c>
      <c r="HQ10" s="193">
        <v>0.53200000000000003</v>
      </c>
      <c r="HR10" s="193">
        <v>0.74</v>
      </c>
      <c r="HS10" s="193">
        <v>0.89400000000000002</v>
      </c>
      <c r="HT10" s="193">
        <v>0.61099999999999999</v>
      </c>
      <c r="HU10" s="193">
        <v>0.49199999999999999</v>
      </c>
      <c r="HV10" s="193">
        <v>0.57799999999999996</v>
      </c>
      <c r="HW10" s="193">
        <v>1.27</v>
      </c>
      <c r="HX10" s="193">
        <v>0.97</v>
      </c>
      <c r="HY10" s="193">
        <v>2.1829999999999998</v>
      </c>
      <c r="HZ10" s="193">
        <v>1.2330000000000001</v>
      </c>
      <c r="IA10" s="193">
        <v>0.78700000000000003</v>
      </c>
      <c r="IB10" s="193">
        <v>1.244</v>
      </c>
      <c r="IC10" s="193">
        <v>1.198</v>
      </c>
      <c r="ID10" s="193">
        <v>1.925</v>
      </c>
      <c r="IE10" s="193">
        <v>5.2999999999999999E-2</v>
      </c>
      <c r="IF10" s="193">
        <v>7.1999999999999995E-2</v>
      </c>
      <c r="IG10" s="193" t="s">
        <v>262</v>
      </c>
      <c r="IH10" s="193" t="s">
        <v>262</v>
      </c>
      <c r="II10" s="193">
        <v>0.70899999999999996</v>
      </c>
      <c r="IJ10" s="193">
        <v>0.64600000000000002</v>
      </c>
      <c r="IK10" s="193">
        <v>0.86699999999999999</v>
      </c>
      <c r="IL10" s="193">
        <v>0.58899999999999997</v>
      </c>
      <c r="IM10" s="193">
        <v>0.46800000000000003</v>
      </c>
      <c r="IN10" s="193">
        <v>0.59599999999999997</v>
      </c>
      <c r="IO10" s="193">
        <v>0.97399999999999998</v>
      </c>
      <c r="IP10" s="193">
        <v>5.9820000000000002</v>
      </c>
      <c r="IQ10" s="193">
        <v>2.1789999999999998</v>
      </c>
      <c r="IR10" s="193">
        <v>2.1160000000000001</v>
      </c>
      <c r="IS10" s="193">
        <v>0.96499999999999997</v>
      </c>
      <c r="IT10" s="193">
        <v>1.4830000000000001</v>
      </c>
      <c r="IU10" s="193">
        <v>0.74</v>
      </c>
      <c r="IV10" s="193">
        <v>0.72499999999999998</v>
      </c>
      <c r="IW10" s="193">
        <v>1.3109999999999999</v>
      </c>
      <c r="IX10" s="193">
        <v>2.234</v>
      </c>
      <c r="IY10" s="193">
        <v>4.92</v>
      </c>
      <c r="IZ10" s="193">
        <v>0.66600000000000004</v>
      </c>
      <c r="JA10" s="193">
        <v>0.70499999999999996</v>
      </c>
      <c r="JB10" s="193">
        <v>1.522</v>
      </c>
      <c r="JC10" s="193">
        <v>1.0920000000000001</v>
      </c>
      <c r="JD10" s="193">
        <v>1.8420000000000001</v>
      </c>
      <c r="JE10" s="193">
        <v>2.1579999999999999</v>
      </c>
      <c r="JF10" s="193">
        <v>0.81100000000000005</v>
      </c>
      <c r="JG10" s="193">
        <v>1.2090000000000001</v>
      </c>
      <c r="JH10" s="193">
        <v>1.165</v>
      </c>
      <c r="JI10" s="193">
        <v>0.71699999999999997</v>
      </c>
    </row>
    <row r="11" spans="1:269" ht="23.25" customHeight="1" x14ac:dyDescent="0.3">
      <c r="A11" s="186"/>
      <c r="B11" s="59" t="s">
        <v>788</v>
      </c>
      <c r="C11" s="193">
        <v>2114.8850000000002</v>
      </c>
      <c r="D11" s="193">
        <v>1172</v>
      </c>
      <c r="E11" s="193">
        <v>359</v>
      </c>
      <c r="F11" s="193">
        <v>314</v>
      </c>
      <c r="G11" s="193">
        <v>267</v>
      </c>
      <c r="H11" s="273"/>
      <c r="I11" s="193">
        <v>175.977</v>
      </c>
      <c r="J11" s="193" t="s">
        <v>787</v>
      </c>
      <c r="K11" s="193" t="s">
        <v>787</v>
      </c>
      <c r="L11" s="193">
        <v>40.357999999999997</v>
      </c>
      <c r="M11" s="193">
        <v>49.113999999999997</v>
      </c>
      <c r="N11" s="193">
        <v>23.277000000000001</v>
      </c>
      <c r="O11" s="193">
        <v>26.794</v>
      </c>
      <c r="P11" s="193" t="s">
        <v>787</v>
      </c>
      <c r="Q11" s="193">
        <v>21.658000000000001</v>
      </c>
      <c r="R11" s="193">
        <v>32.771000000000001</v>
      </c>
      <c r="S11" s="193">
        <v>14.288</v>
      </c>
      <c r="T11" s="193">
        <v>17.533000000000001</v>
      </c>
      <c r="U11" s="193">
        <v>11.409000000000001</v>
      </c>
      <c r="V11" s="193">
        <v>14.534000000000001</v>
      </c>
      <c r="W11" s="193">
        <v>13.446</v>
      </c>
      <c r="X11" s="193">
        <v>6.7750000000000004</v>
      </c>
      <c r="Y11" s="193" t="s">
        <v>262</v>
      </c>
      <c r="Z11" s="193">
        <v>7.1749999999999998</v>
      </c>
      <c r="AA11" s="193">
        <v>9.8010000000000002</v>
      </c>
      <c r="AB11" s="193">
        <v>7.76</v>
      </c>
      <c r="AC11" s="193">
        <v>7.633</v>
      </c>
      <c r="AD11" s="193">
        <v>8.6329999999999991</v>
      </c>
      <c r="AE11" s="193">
        <v>8.0519999999999996</v>
      </c>
      <c r="AF11" s="193">
        <v>6.19</v>
      </c>
      <c r="AG11" s="193">
        <v>9.766</v>
      </c>
      <c r="AH11" s="193">
        <v>6.109</v>
      </c>
      <c r="AI11" s="193">
        <v>4.0140000000000002</v>
      </c>
      <c r="AJ11" s="193">
        <v>4.867</v>
      </c>
      <c r="AK11" s="193">
        <v>14.15</v>
      </c>
      <c r="AL11" s="193">
        <v>34.880000000000003</v>
      </c>
      <c r="AM11" s="193" t="s">
        <v>787</v>
      </c>
      <c r="AN11" s="193">
        <v>6.19</v>
      </c>
      <c r="AO11" s="193">
        <v>2.2919999999999998</v>
      </c>
      <c r="AP11" s="193">
        <v>9.6739999999999995</v>
      </c>
      <c r="AQ11" s="193">
        <v>4.976</v>
      </c>
      <c r="AR11" s="193">
        <v>16.09</v>
      </c>
      <c r="AS11" s="193">
        <v>21.077000000000002</v>
      </c>
      <c r="AT11" s="193">
        <v>21.96</v>
      </c>
      <c r="AU11" s="193">
        <v>16.369</v>
      </c>
      <c r="AV11" s="193">
        <v>7.0309999999999997</v>
      </c>
      <c r="AW11" s="193">
        <v>15.911</v>
      </c>
      <c r="AX11" s="193">
        <v>8.0180000000000007</v>
      </c>
      <c r="AY11" s="193" t="s">
        <v>787</v>
      </c>
      <c r="AZ11" s="193">
        <v>8.7569999999999997</v>
      </c>
      <c r="BA11" s="193">
        <v>11.912000000000001</v>
      </c>
      <c r="BB11" s="193">
        <v>8.6519999999999992</v>
      </c>
      <c r="BC11" s="193">
        <v>13.621</v>
      </c>
      <c r="BD11" s="193" t="s">
        <v>787</v>
      </c>
      <c r="BE11" s="193">
        <v>60.036999999999999</v>
      </c>
      <c r="BF11" s="193">
        <v>38.268000000000001</v>
      </c>
      <c r="BG11" s="193">
        <v>16.478000000000002</v>
      </c>
      <c r="BH11" s="193">
        <v>26.408000000000001</v>
      </c>
      <c r="BI11" s="193">
        <v>9.266</v>
      </c>
      <c r="BJ11" s="193">
        <v>15.036</v>
      </c>
      <c r="BK11" s="193">
        <v>8.58</v>
      </c>
      <c r="BL11" s="193">
        <v>63.904000000000003</v>
      </c>
      <c r="BM11" s="193" t="s">
        <v>787</v>
      </c>
      <c r="BN11" s="193">
        <v>15.423999999999999</v>
      </c>
      <c r="BO11" s="193" t="s">
        <v>787</v>
      </c>
      <c r="BP11" s="193">
        <v>17.422999999999998</v>
      </c>
      <c r="BQ11" s="193">
        <v>8.7639999999999993</v>
      </c>
      <c r="BR11" s="193">
        <v>4.4690000000000003</v>
      </c>
      <c r="BS11" s="193" t="s">
        <v>787</v>
      </c>
      <c r="BT11" s="193" t="s">
        <v>787</v>
      </c>
      <c r="BU11" s="193" t="s">
        <v>787</v>
      </c>
      <c r="BV11" s="193">
        <v>5.6420000000000003</v>
      </c>
      <c r="BW11" s="193" t="s">
        <v>787</v>
      </c>
      <c r="BX11" s="193">
        <v>4.9580000000000002</v>
      </c>
      <c r="BY11" s="193" t="s">
        <v>787</v>
      </c>
      <c r="BZ11" s="193" t="s">
        <v>787</v>
      </c>
      <c r="CA11" s="193" t="s">
        <v>787</v>
      </c>
      <c r="CB11" s="193" t="s">
        <v>787</v>
      </c>
      <c r="CC11" s="193" t="s">
        <v>787</v>
      </c>
      <c r="CD11" s="193" t="s">
        <v>787</v>
      </c>
      <c r="CE11" s="193" t="s">
        <v>787</v>
      </c>
      <c r="CF11" s="193" t="s">
        <v>787</v>
      </c>
      <c r="CG11" s="193" t="s">
        <v>787</v>
      </c>
      <c r="CH11" s="193" t="s">
        <v>787</v>
      </c>
      <c r="CI11" s="193" t="s">
        <v>787</v>
      </c>
      <c r="CJ11" s="193" t="s">
        <v>787</v>
      </c>
      <c r="CK11" s="193" t="s">
        <v>787</v>
      </c>
      <c r="CL11" s="193" t="s">
        <v>787</v>
      </c>
      <c r="CM11" s="193" t="s">
        <v>787</v>
      </c>
      <c r="CN11" s="193" t="s">
        <v>787</v>
      </c>
      <c r="CO11" s="193" t="s">
        <v>787</v>
      </c>
      <c r="CP11" s="193" t="s">
        <v>787</v>
      </c>
      <c r="CQ11" s="193">
        <v>2.7E-2</v>
      </c>
      <c r="CR11" s="193">
        <v>22.295000000000002</v>
      </c>
      <c r="CS11" s="193" t="s">
        <v>787</v>
      </c>
      <c r="CT11" s="193" t="s">
        <v>787</v>
      </c>
      <c r="CU11" s="193" t="s">
        <v>787</v>
      </c>
      <c r="CV11" s="193" t="s">
        <v>787</v>
      </c>
      <c r="CW11" s="193">
        <v>6.7670000000000003</v>
      </c>
      <c r="CX11" s="193">
        <v>2.4990000000000001</v>
      </c>
      <c r="CY11" s="193" t="s">
        <v>787</v>
      </c>
      <c r="CZ11" s="193" t="s">
        <v>787</v>
      </c>
      <c r="DA11" s="193" t="s">
        <v>787</v>
      </c>
      <c r="DB11" s="193" t="s">
        <v>787</v>
      </c>
      <c r="DC11" s="193" t="s">
        <v>787</v>
      </c>
      <c r="DD11" s="193" t="s">
        <v>787</v>
      </c>
      <c r="DE11" s="193">
        <v>25.600999999999999</v>
      </c>
      <c r="DF11" s="193" t="s">
        <v>787</v>
      </c>
      <c r="DG11" s="193" t="s">
        <v>787</v>
      </c>
      <c r="DH11" s="193" t="s">
        <v>787</v>
      </c>
      <c r="DI11" s="193" t="s">
        <v>787</v>
      </c>
      <c r="DJ11" s="193" t="s">
        <v>787</v>
      </c>
      <c r="DK11" s="193" t="s">
        <v>787</v>
      </c>
      <c r="DL11" s="193" t="s">
        <v>787</v>
      </c>
      <c r="DM11" s="193" t="s">
        <v>787</v>
      </c>
      <c r="DN11" s="193" t="s">
        <v>787</v>
      </c>
      <c r="DO11" s="193" t="s">
        <v>787</v>
      </c>
      <c r="DP11" s="193" t="s">
        <v>787</v>
      </c>
      <c r="DQ11" s="193" t="s">
        <v>787</v>
      </c>
      <c r="DR11" s="193">
        <v>4.12</v>
      </c>
      <c r="DS11" s="193">
        <v>1.5940000000000001</v>
      </c>
      <c r="DT11" s="193">
        <v>1.2869999999999999</v>
      </c>
      <c r="DU11" s="193">
        <v>0.85399999999999998</v>
      </c>
      <c r="DV11" s="193">
        <v>1.1619999999999999</v>
      </c>
      <c r="DW11" s="193">
        <v>1.109</v>
      </c>
      <c r="DX11" s="193">
        <v>3.53</v>
      </c>
      <c r="DY11" s="193">
        <v>2.0659999999999998</v>
      </c>
      <c r="DZ11" s="193">
        <v>1.7050000000000001</v>
      </c>
      <c r="EA11" s="193">
        <v>1.298</v>
      </c>
      <c r="EB11" s="193">
        <v>1.571</v>
      </c>
      <c r="EC11" s="193">
        <v>1.6339999999999999</v>
      </c>
      <c r="ED11" s="193">
        <v>4.9240000000000004</v>
      </c>
      <c r="EE11" s="193">
        <v>0.83499999999999996</v>
      </c>
      <c r="EF11" s="193">
        <v>1.361</v>
      </c>
      <c r="EG11" s="193">
        <v>0.82799999999999996</v>
      </c>
      <c r="EH11" s="193">
        <v>1.6439999999999999</v>
      </c>
      <c r="EI11" s="193">
        <v>3.0979999999999999</v>
      </c>
      <c r="EJ11" s="193">
        <v>3.335</v>
      </c>
      <c r="EK11" s="193">
        <v>4.4240000000000004</v>
      </c>
      <c r="EL11" s="193">
        <v>6.3920000000000003</v>
      </c>
      <c r="EM11" s="193">
        <v>2.9870000000000001</v>
      </c>
      <c r="EN11" s="193">
        <v>1.5680000000000001</v>
      </c>
      <c r="EO11" s="193">
        <v>1.448</v>
      </c>
      <c r="EP11" s="193">
        <v>1.554</v>
      </c>
      <c r="EQ11" s="193">
        <v>2.7810000000000001</v>
      </c>
      <c r="ER11" s="193">
        <v>0.64500000000000002</v>
      </c>
      <c r="ES11" s="193">
        <v>0.50900000000000001</v>
      </c>
      <c r="ET11" s="193">
        <v>1.6879999999999999</v>
      </c>
      <c r="EU11" s="193">
        <v>1.524</v>
      </c>
      <c r="EV11" s="193">
        <v>1.004</v>
      </c>
      <c r="EW11" s="193">
        <v>2.6259999999999999</v>
      </c>
      <c r="EX11" s="193">
        <v>1.514</v>
      </c>
      <c r="EY11" s="193">
        <v>1.6459999999999999</v>
      </c>
      <c r="EZ11" s="193">
        <v>1.0549999999999999</v>
      </c>
      <c r="FA11" s="193">
        <v>0.61799999999999999</v>
      </c>
      <c r="FB11" s="193">
        <v>0.58499999999999996</v>
      </c>
      <c r="FC11" s="193">
        <v>4.1139999999999999</v>
      </c>
      <c r="FD11" s="193">
        <v>1.764</v>
      </c>
      <c r="FE11" s="193">
        <v>1.395</v>
      </c>
      <c r="FF11" s="193">
        <v>2.9159999999999999</v>
      </c>
      <c r="FG11" s="193">
        <v>3.6219999999999999</v>
      </c>
      <c r="FH11" s="193">
        <v>4.2809999999999997</v>
      </c>
      <c r="FI11" s="193">
        <v>6.7640000000000002</v>
      </c>
      <c r="FJ11" s="193">
        <v>2.2559999999999998</v>
      </c>
      <c r="FK11" s="193">
        <v>0.874</v>
      </c>
      <c r="FL11" s="193">
        <v>1.3620000000000001</v>
      </c>
      <c r="FM11" s="193">
        <v>2.383</v>
      </c>
      <c r="FN11" s="193">
        <v>0.35899999999999999</v>
      </c>
      <c r="FO11" s="193">
        <v>1.6020000000000001</v>
      </c>
      <c r="FP11" s="193">
        <v>1.5409999999999999</v>
      </c>
      <c r="FQ11" s="193">
        <v>0.71699999999999997</v>
      </c>
      <c r="FR11" s="193">
        <v>0.59099999999999997</v>
      </c>
      <c r="FS11" s="193">
        <v>0.878</v>
      </c>
      <c r="FT11" s="193">
        <v>2.3079999999999998</v>
      </c>
      <c r="FU11" s="193">
        <v>3.9929999999999999</v>
      </c>
      <c r="FV11" s="193">
        <v>0.88800000000000001</v>
      </c>
      <c r="FW11" s="193">
        <v>1.2969999999999999</v>
      </c>
      <c r="FX11" s="193">
        <v>0.9</v>
      </c>
      <c r="FY11" s="193">
        <v>1.0109999999999999</v>
      </c>
      <c r="FZ11" s="193">
        <v>1.363</v>
      </c>
      <c r="GA11" s="193">
        <v>0.99199999999999999</v>
      </c>
      <c r="GB11" s="193">
        <v>0.627</v>
      </c>
      <c r="GC11" s="193">
        <v>0.90200000000000002</v>
      </c>
      <c r="GD11" s="193">
        <v>1.407</v>
      </c>
      <c r="GE11" s="193">
        <v>2.7450000000000001</v>
      </c>
      <c r="GF11" s="193">
        <v>0.83199999999999996</v>
      </c>
      <c r="GG11" s="193">
        <v>2.5209999999999999</v>
      </c>
      <c r="GH11" s="193">
        <v>1.673</v>
      </c>
      <c r="GI11" s="193">
        <v>1.157</v>
      </c>
      <c r="GJ11" s="193">
        <v>1.381</v>
      </c>
      <c r="GK11" s="193">
        <v>1.5580000000000001</v>
      </c>
      <c r="GL11" s="193">
        <v>2.7749999999999999</v>
      </c>
      <c r="GM11" s="193">
        <v>0.61299999999999999</v>
      </c>
      <c r="GN11" s="193">
        <v>1.1120000000000001</v>
      </c>
      <c r="GO11" s="193">
        <v>1.3520000000000001</v>
      </c>
      <c r="GP11" s="193">
        <v>0.54500000000000004</v>
      </c>
      <c r="GQ11" s="193">
        <v>2.419</v>
      </c>
      <c r="GR11" s="193">
        <v>1.0589999999999999</v>
      </c>
      <c r="GS11" s="193">
        <v>1.018</v>
      </c>
      <c r="GT11" s="193">
        <v>5.141</v>
      </c>
      <c r="GU11" s="193">
        <v>3.302</v>
      </c>
      <c r="GV11" s="193">
        <v>1.107</v>
      </c>
      <c r="GW11" s="193">
        <v>0.83199999999999996</v>
      </c>
      <c r="GX11" s="193">
        <v>0.84399999999999997</v>
      </c>
      <c r="GY11" s="193">
        <v>1.9419999999999999</v>
      </c>
      <c r="GZ11" s="193">
        <v>1.02</v>
      </c>
      <c r="HA11" s="193">
        <v>1.1180000000000001</v>
      </c>
      <c r="HB11" s="193">
        <v>0.99299999999999999</v>
      </c>
      <c r="HC11" s="193">
        <v>1.522</v>
      </c>
      <c r="HD11" s="193">
        <v>2.012</v>
      </c>
      <c r="HE11" s="193">
        <v>0.60799999999999998</v>
      </c>
      <c r="HF11" s="193">
        <v>2.1480000000000001</v>
      </c>
      <c r="HG11" s="193">
        <v>0.71699999999999997</v>
      </c>
      <c r="HH11" s="193">
        <v>3.61</v>
      </c>
      <c r="HI11" s="193">
        <v>5.32</v>
      </c>
      <c r="HJ11" s="193">
        <v>2.7679999999999998</v>
      </c>
      <c r="HK11" s="193">
        <v>1.6080000000000001</v>
      </c>
      <c r="HL11" s="193">
        <v>2.89</v>
      </c>
      <c r="HM11" s="193">
        <v>2.7040000000000002</v>
      </c>
      <c r="HN11" s="193">
        <v>1.9059999999999999</v>
      </c>
      <c r="HO11" s="193">
        <v>1.998</v>
      </c>
      <c r="HP11" s="193">
        <v>0.98499999999999999</v>
      </c>
      <c r="HQ11" s="193">
        <v>0.373</v>
      </c>
      <c r="HR11" s="193">
        <v>1.077</v>
      </c>
      <c r="HS11" s="193">
        <v>1.006</v>
      </c>
      <c r="HT11" s="193">
        <v>1.1080000000000001</v>
      </c>
      <c r="HU11" s="193">
        <v>0.77600000000000002</v>
      </c>
      <c r="HV11" s="193">
        <v>0.77400000000000002</v>
      </c>
      <c r="HW11" s="193">
        <v>1.4690000000000001</v>
      </c>
      <c r="HX11" s="193">
        <v>1.194</v>
      </c>
      <c r="HY11" s="193">
        <v>3.5139999999999998</v>
      </c>
      <c r="HZ11" s="193">
        <v>5.0000000000000001E-3</v>
      </c>
      <c r="IA11" s="193">
        <v>5.0000000000000001E-3</v>
      </c>
      <c r="IB11" s="193">
        <v>0.93600000000000005</v>
      </c>
      <c r="IC11" s="193">
        <v>1.0589999999999999</v>
      </c>
      <c r="ID11" s="193">
        <v>3.1360000000000001</v>
      </c>
      <c r="IE11" s="193">
        <v>0.57399999999999995</v>
      </c>
      <c r="IF11" s="193">
        <v>0.50600000000000001</v>
      </c>
      <c r="IG11" s="193">
        <v>0.77500000000000002</v>
      </c>
      <c r="IH11" s="193">
        <v>0.503</v>
      </c>
      <c r="II11" s="193">
        <v>0.97099999999999997</v>
      </c>
      <c r="IJ11" s="193">
        <v>0.96399999999999997</v>
      </c>
      <c r="IK11" s="193">
        <v>0.77100000000000002</v>
      </c>
      <c r="IL11" s="193">
        <v>0.626</v>
      </c>
      <c r="IM11" s="193">
        <v>0.53600000000000003</v>
      </c>
      <c r="IN11" s="193">
        <v>0.89400000000000002</v>
      </c>
      <c r="IO11" s="193">
        <v>1.0640000000000001</v>
      </c>
      <c r="IP11" s="193">
        <v>8.1590000000000007</v>
      </c>
      <c r="IQ11" s="193">
        <v>2.5019999999999998</v>
      </c>
      <c r="IR11" s="193">
        <v>1.3939999999999999</v>
      </c>
      <c r="IS11" s="193">
        <v>0.64300000000000002</v>
      </c>
      <c r="IT11" s="193">
        <v>1.2709999999999999</v>
      </c>
      <c r="IU11" s="193">
        <v>1.454</v>
      </c>
      <c r="IV11" s="193">
        <v>1.4219999999999999</v>
      </c>
      <c r="IW11" s="193">
        <v>2.8769999999999998</v>
      </c>
      <c r="IX11" s="193">
        <v>3.7759999999999998</v>
      </c>
      <c r="IY11" s="193">
        <v>7.5339999999999998</v>
      </c>
      <c r="IZ11" s="193">
        <v>0.64400000000000002</v>
      </c>
      <c r="JA11" s="193">
        <v>0.75900000000000001</v>
      </c>
      <c r="JB11" s="193">
        <v>1.359</v>
      </c>
      <c r="JC11" s="193">
        <v>2.3650000000000002</v>
      </c>
      <c r="JD11" s="193">
        <v>3.843</v>
      </c>
      <c r="JE11" s="193">
        <v>2.081</v>
      </c>
      <c r="JF11" s="193">
        <v>0.94399999999999995</v>
      </c>
      <c r="JG11" s="193">
        <v>1.264</v>
      </c>
      <c r="JH11" s="193">
        <v>1.899</v>
      </c>
      <c r="JI11" s="193">
        <v>1.6679999999999999</v>
      </c>
    </row>
    <row r="12" spans="1:269" ht="23.25" customHeight="1" x14ac:dyDescent="0.3">
      <c r="A12" s="186"/>
      <c r="B12" s="59" t="s">
        <v>63</v>
      </c>
      <c r="C12" s="194">
        <v>1389.9649999999999</v>
      </c>
      <c r="D12" s="194">
        <v>795</v>
      </c>
      <c r="E12" s="194">
        <v>392</v>
      </c>
      <c r="F12" s="194">
        <v>121</v>
      </c>
      <c r="G12" s="194">
        <v>80</v>
      </c>
      <c r="H12" s="273"/>
      <c r="I12" s="194">
        <v>130.786</v>
      </c>
      <c r="J12" s="194" t="s">
        <v>787</v>
      </c>
      <c r="K12" s="194" t="s">
        <v>787</v>
      </c>
      <c r="L12" s="194">
        <v>28.088000000000001</v>
      </c>
      <c r="M12" s="194">
        <v>15.414</v>
      </c>
      <c r="N12" s="194">
        <v>13.154</v>
      </c>
      <c r="O12" s="194">
        <v>7.1619999999999999</v>
      </c>
      <c r="P12" s="194" t="s">
        <v>787</v>
      </c>
      <c r="Q12" s="194">
        <v>13.214</v>
      </c>
      <c r="R12" s="194">
        <v>13.391999999999999</v>
      </c>
      <c r="S12" s="194">
        <v>7.4480000000000004</v>
      </c>
      <c r="T12" s="194">
        <v>9.82</v>
      </c>
      <c r="U12" s="194">
        <v>6.9539999999999997</v>
      </c>
      <c r="V12" s="194">
        <v>11.281000000000001</v>
      </c>
      <c r="W12" s="194">
        <v>7.2850000000000001</v>
      </c>
      <c r="X12" s="194">
        <v>5.3070000000000004</v>
      </c>
      <c r="Y12" s="194">
        <v>7.8109999999999999</v>
      </c>
      <c r="Z12" s="194">
        <v>9.2799999999999994</v>
      </c>
      <c r="AA12" s="194">
        <v>7.1150000000000002</v>
      </c>
      <c r="AB12" s="194">
        <v>5.26</v>
      </c>
      <c r="AC12" s="194">
        <v>4.2240000000000002</v>
      </c>
      <c r="AD12" s="194">
        <v>5.7590000000000003</v>
      </c>
      <c r="AE12" s="194">
        <v>4.9640000000000004</v>
      </c>
      <c r="AF12" s="194">
        <v>4.2290000000000001</v>
      </c>
      <c r="AG12" s="194">
        <v>5.4710000000000001</v>
      </c>
      <c r="AH12" s="194">
        <v>3.633</v>
      </c>
      <c r="AI12" s="194">
        <v>3.621</v>
      </c>
      <c r="AJ12" s="194">
        <v>3.69</v>
      </c>
      <c r="AK12" s="194">
        <v>9.7490000000000006</v>
      </c>
      <c r="AL12" s="194">
        <v>23.995000000000001</v>
      </c>
      <c r="AM12" s="194" t="s">
        <v>787</v>
      </c>
      <c r="AN12" s="194">
        <v>3.411</v>
      </c>
      <c r="AO12" s="194">
        <v>2.0259999999999998</v>
      </c>
      <c r="AP12" s="194">
        <v>5.3339999999999996</v>
      </c>
      <c r="AQ12" s="194">
        <v>2.9820000000000002</v>
      </c>
      <c r="AR12" s="194">
        <v>19.068000000000001</v>
      </c>
      <c r="AS12" s="194">
        <v>16.434000000000001</v>
      </c>
      <c r="AT12" s="194">
        <v>11.442</v>
      </c>
      <c r="AU12" s="194">
        <v>12.711</v>
      </c>
      <c r="AV12" s="194">
        <v>13.840999999999999</v>
      </c>
      <c r="AW12" s="194">
        <v>40.136000000000003</v>
      </c>
      <c r="AX12" s="194">
        <v>18.585000000000001</v>
      </c>
      <c r="AY12" s="194" t="s">
        <v>787</v>
      </c>
      <c r="AZ12" s="194">
        <v>11.903</v>
      </c>
      <c r="BA12" s="194">
        <v>13.881</v>
      </c>
      <c r="BB12" s="194">
        <v>5.601</v>
      </c>
      <c r="BC12" s="194">
        <v>9.5760000000000005</v>
      </c>
      <c r="BD12" s="194" t="s">
        <v>787</v>
      </c>
      <c r="BE12" s="194">
        <v>41.366</v>
      </c>
      <c r="BF12" s="194">
        <v>42.237000000000002</v>
      </c>
      <c r="BG12" s="194">
        <v>9.0459999999999994</v>
      </c>
      <c r="BH12" s="194">
        <v>15.519</v>
      </c>
      <c r="BI12" s="194">
        <v>10.891</v>
      </c>
      <c r="BJ12" s="194">
        <v>15.206</v>
      </c>
      <c r="BK12" s="194">
        <v>6.6340000000000003</v>
      </c>
      <c r="BL12" s="194">
        <v>156.24299999999999</v>
      </c>
      <c r="BM12" s="194" t="s">
        <v>787</v>
      </c>
      <c r="BN12" s="194">
        <v>25.285</v>
      </c>
      <c r="BO12" s="194" t="s">
        <v>787</v>
      </c>
      <c r="BP12" s="194">
        <v>11.997</v>
      </c>
      <c r="BQ12" s="194">
        <v>7.5940000000000003</v>
      </c>
      <c r="BR12" s="194">
        <v>12.48</v>
      </c>
      <c r="BS12" s="194" t="s">
        <v>787</v>
      </c>
      <c r="BT12" s="194" t="s">
        <v>787</v>
      </c>
      <c r="BU12" s="194" t="s">
        <v>787</v>
      </c>
      <c r="BV12" s="194">
        <v>12.467000000000001</v>
      </c>
      <c r="BW12" s="194" t="s">
        <v>787</v>
      </c>
      <c r="BX12" s="194">
        <v>5.03</v>
      </c>
      <c r="BY12" s="194" t="s">
        <v>787</v>
      </c>
      <c r="BZ12" s="194" t="s">
        <v>787</v>
      </c>
      <c r="CA12" s="194" t="s">
        <v>787</v>
      </c>
      <c r="CB12" s="194" t="s">
        <v>787</v>
      </c>
      <c r="CC12" s="194" t="s">
        <v>787</v>
      </c>
      <c r="CD12" s="194" t="s">
        <v>787</v>
      </c>
      <c r="CE12" s="194" t="s">
        <v>787</v>
      </c>
      <c r="CF12" s="194" t="s">
        <v>787</v>
      </c>
      <c r="CG12" s="194" t="s">
        <v>787</v>
      </c>
      <c r="CH12" s="194" t="s">
        <v>787</v>
      </c>
      <c r="CI12" s="194" t="s">
        <v>787</v>
      </c>
      <c r="CJ12" s="194" t="s">
        <v>787</v>
      </c>
      <c r="CK12" s="194" t="s">
        <v>787</v>
      </c>
      <c r="CL12" s="194" t="s">
        <v>787</v>
      </c>
      <c r="CM12" s="194" t="s">
        <v>787</v>
      </c>
      <c r="CN12" s="194" t="s">
        <v>787</v>
      </c>
      <c r="CO12" s="194" t="s">
        <v>787</v>
      </c>
      <c r="CP12" s="194" t="s">
        <v>787</v>
      </c>
      <c r="CQ12" s="194">
        <v>7.9459999999999997</v>
      </c>
      <c r="CR12" s="194">
        <v>116.714</v>
      </c>
      <c r="CS12" s="194" t="s">
        <v>787</v>
      </c>
      <c r="CT12" s="194" t="s">
        <v>787</v>
      </c>
      <c r="CU12" s="194" t="s">
        <v>787</v>
      </c>
      <c r="CV12" s="194" t="s">
        <v>787</v>
      </c>
      <c r="CW12" s="194">
        <v>17.067</v>
      </c>
      <c r="CX12" s="194">
        <v>10.972</v>
      </c>
      <c r="CY12" s="194" t="s">
        <v>787</v>
      </c>
      <c r="CZ12" s="194" t="s">
        <v>787</v>
      </c>
      <c r="DA12" s="194" t="s">
        <v>787</v>
      </c>
      <c r="DB12" s="194" t="s">
        <v>787</v>
      </c>
      <c r="DC12" s="194" t="s">
        <v>787</v>
      </c>
      <c r="DD12" s="194" t="s">
        <v>787</v>
      </c>
      <c r="DE12" s="194">
        <v>12.042</v>
      </c>
      <c r="DF12" s="194" t="s">
        <v>787</v>
      </c>
      <c r="DG12" s="194" t="s">
        <v>787</v>
      </c>
      <c r="DH12" s="194" t="s">
        <v>787</v>
      </c>
      <c r="DI12" s="194" t="s">
        <v>787</v>
      </c>
      <c r="DJ12" s="194" t="s">
        <v>787</v>
      </c>
      <c r="DK12" s="194" t="s">
        <v>787</v>
      </c>
      <c r="DL12" s="194" t="s">
        <v>787</v>
      </c>
      <c r="DM12" s="194" t="s">
        <v>787</v>
      </c>
      <c r="DN12" s="194" t="s">
        <v>787</v>
      </c>
      <c r="DO12" s="194" t="s">
        <v>787</v>
      </c>
      <c r="DP12" s="194" t="s">
        <v>787</v>
      </c>
      <c r="DQ12" s="194" t="s">
        <v>787</v>
      </c>
      <c r="DR12" s="194">
        <v>0.875</v>
      </c>
      <c r="DS12" s="194">
        <v>0.32300000000000001</v>
      </c>
      <c r="DT12" s="194">
        <v>0.20599999999999999</v>
      </c>
      <c r="DU12" s="194">
        <v>0.24399999999999999</v>
      </c>
      <c r="DV12" s="194">
        <v>0.376</v>
      </c>
      <c r="DW12" s="194">
        <v>0.32700000000000001</v>
      </c>
      <c r="DX12" s="194">
        <v>0.91200000000000003</v>
      </c>
      <c r="DY12" s="194">
        <v>0.753</v>
      </c>
      <c r="DZ12" s="194">
        <v>0.51500000000000001</v>
      </c>
      <c r="EA12" s="194">
        <v>0.502</v>
      </c>
      <c r="EB12" s="194">
        <v>0.54900000000000004</v>
      </c>
      <c r="EC12" s="194">
        <v>0.42199999999999999</v>
      </c>
      <c r="ED12" s="194">
        <v>1.177</v>
      </c>
      <c r="EE12" s="194">
        <v>0.27900000000000003</v>
      </c>
      <c r="EF12" s="194">
        <v>0.47099999999999997</v>
      </c>
      <c r="EG12" s="194">
        <v>0.249</v>
      </c>
      <c r="EH12" s="194">
        <v>0.55600000000000005</v>
      </c>
      <c r="EI12" s="194">
        <v>0.56899999999999995</v>
      </c>
      <c r="EJ12" s="194">
        <v>0.69899999999999995</v>
      </c>
      <c r="EK12" s="194">
        <v>0.95299999999999996</v>
      </c>
      <c r="EL12" s="194">
        <v>0.69099999999999995</v>
      </c>
      <c r="EM12" s="194">
        <v>2.3820000000000001</v>
      </c>
      <c r="EN12" s="194">
        <v>0.249</v>
      </c>
      <c r="EO12" s="194">
        <v>0.42399999999999999</v>
      </c>
      <c r="EP12" s="194">
        <v>0.34799999999999998</v>
      </c>
      <c r="EQ12" s="194">
        <v>0.96199999999999997</v>
      </c>
      <c r="ER12" s="194">
        <v>0.255</v>
      </c>
      <c r="ES12" s="194">
        <v>0.13700000000000001</v>
      </c>
      <c r="ET12" s="194">
        <v>0.316</v>
      </c>
      <c r="EU12" s="194">
        <v>0.28199999999999997</v>
      </c>
      <c r="EV12" s="194">
        <v>0.188</v>
      </c>
      <c r="EW12" s="194">
        <v>0.67800000000000005</v>
      </c>
      <c r="EX12" s="194">
        <v>0.41599999999999998</v>
      </c>
      <c r="EY12" s="194">
        <v>0.2</v>
      </c>
      <c r="EZ12" s="194">
        <v>0.11899999999999999</v>
      </c>
      <c r="FA12" s="194">
        <v>7.4999999999999997E-2</v>
      </c>
      <c r="FB12" s="194">
        <v>0.17299999999999999</v>
      </c>
      <c r="FC12" s="194">
        <v>1.018</v>
      </c>
      <c r="FD12" s="194">
        <v>0.45300000000000001</v>
      </c>
      <c r="FE12" s="194">
        <v>0.35099999999999998</v>
      </c>
      <c r="FF12" s="194">
        <v>2.1829999999999998</v>
      </c>
      <c r="FG12" s="194">
        <v>0.64300000000000002</v>
      </c>
      <c r="FH12" s="194">
        <v>2.931</v>
      </c>
      <c r="FI12" s="194">
        <v>1.036</v>
      </c>
      <c r="FJ12" s="194">
        <v>0.69099999999999995</v>
      </c>
      <c r="FK12" s="194">
        <v>0.23300000000000001</v>
      </c>
      <c r="FL12" s="194">
        <v>0.28299999999999997</v>
      </c>
      <c r="FM12" s="194">
        <v>0.52500000000000002</v>
      </c>
      <c r="FN12" s="194">
        <v>0.17100000000000001</v>
      </c>
      <c r="FO12" s="194">
        <v>0.32900000000000001</v>
      </c>
      <c r="FP12" s="194">
        <v>0.36799999999999999</v>
      </c>
      <c r="FQ12" s="194">
        <v>0.16200000000000001</v>
      </c>
      <c r="FR12" s="194">
        <v>0.246</v>
      </c>
      <c r="FS12" s="194">
        <v>0.153</v>
      </c>
      <c r="FT12" s="194">
        <v>0.52800000000000002</v>
      </c>
      <c r="FU12" s="194">
        <v>0.54900000000000004</v>
      </c>
      <c r="FV12" s="194">
        <v>0.33700000000000002</v>
      </c>
      <c r="FW12" s="194">
        <v>0.50700000000000001</v>
      </c>
      <c r="FX12" s="194">
        <v>0.54</v>
      </c>
      <c r="FY12" s="194">
        <v>0.29899999999999999</v>
      </c>
      <c r="FZ12" s="194">
        <v>0.254</v>
      </c>
      <c r="GA12" s="194">
        <v>0.23599999999999999</v>
      </c>
      <c r="GB12" s="194">
        <v>0.14799999999999999</v>
      </c>
      <c r="GC12" s="194">
        <v>0.16200000000000001</v>
      </c>
      <c r="GD12" s="194">
        <v>0.26900000000000002</v>
      </c>
      <c r="GE12" s="194">
        <v>0.59199999999999997</v>
      </c>
      <c r="GF12" s="194">
        <v>0.21299999999999999</v>
      </c>
      <c r="GG12" s="194">
        <v>0.54700000000000004</v>
      </c>
      <c r="GH12" s="194">
        <v>2.194</v>
      </c>
      <c r="GI12" s="194">
        <v>0.30499999999999999</v>
      </c>
      <c r="GJ12" s="194">
        <v>0.371</v>
      </c>
      <c r="GK12" s="194">
        <v>0.27800000000000002</v>
      </c>
      <c r="GL12" s="194">
        <v>0.41399999999999998</v>
      </c>
      <c r="GM12" s="194">
        <v>0.13300000000000001</v>
      </c>
      <c r="GN12" s="194">
        <v>0.255</v>
      </c>
      <c r="GO12" s="194">
        <v>0.39900000000000002</v>
      </c>
      <c r="GP12" s="194">
        <v>0.19</v>
      </c>
      <c r="GQ12" s="194">
        <v>0.46400000000000002</v>
      </c>
      <c r="GR12" s="194">
        <v>0.23899999999999999</v>
      </c>
      <c r="GS12" s="194">
        <v>0.371</v>
      </c>
      <c r="GT12" s="194">
        <v>0.86899999999999999</v>
      </c>
      <c r="GU12" s="194">
        <v>1.127</v>
      </c>
      <c r="GV12" s="194">
        <v>0.28999999999999998</v>
      </c>
      <c r="GW12" s="194">
        <v>0.255</v>
      </c>
      <c r="GX12" s="194">
        <v>0.34300000000000003</v>
      </c>
      <c r="GY12" s="194">
        <v>0.622</v>
      </c>
      <c r="GZ12" s="194">
        <v>0.254</v>
      </c>
      <c r="HA12" s="194">
        <v>0.22900000000000001</v>
      </c>
      <c r="HB12" s="194">
        <v>0.42699999999999999</v>
      </c>
      <c r="HC12" s="194">
        <v>0.32100000000000001</v>
      </c>
      <c r="HD12" s="194">
        <v>0.38100000000000001</v>
      </c>
      <c r="HE12" s="194">
        <v>0.126</v>
      </c>
      <c r="HF12" s="194">
        <v>0.58399999999999996</v>
      </c>
      <c r="HG12" s="194">
        <v>0.26</v>
      </c>
      <c r="HH12" s="194">
        <v>0.51600000000000001</v>
      </c>
      <c r="HI12" s="194">
        <v>0.309</v>
      </c>
      <c r="HJ12" s="194">
        <v>0.504</v>
      </c>
      <c r="HK12" s="194">
        <v>0.27200000000000002</v>
      </c>
      <c r="HL12" s="194">
        <v>0.498</v>
      </c>
      <c r="HM12" s="194">
        <v>1.2370000000000001</v>
      </c>
      <c r="HN12" s="194">
        <v>0.40200000000000002</v>
      </c>
      <c r="HO12" s="194">
        <v>0.35199999999999998</v>
      </c>
      <c r="HP12" s="194">
        <v>0.26400000000000001</v>
      </c>
      <c r="HQ12" s="194">
        <v>0.155</v>
      </c>
      <c r="HR12" s="194">
        <v>0.41199999999999998</v>
      </c>
      <c r="HS12" s="194">
        <v>0.38400000000000001</v>
      </c>
      <c r="HT12" s="194">
        <v>0.27200000000000002</v>
      </c>
      <c r="HU12" s="194">
        <v>0.214</v>
      </c>
      <c r="HV12" s="194">
        <v>0.187</v>
      </c>
      <c r="HW12" s="194">
        <v>0.373</v>
      </c>
      <c r="HX12" s="194">
        <v>0.249</v>
      </c>
      <c r="HY12" s="194">
        <v>0.85299999999999998</v>
      </c>
      <c r="HZ12" s="194">
        <v>0.14299999999999999</v>
      </c>
      <c r="IA12" s="194">
        <v>0.18</v>
      </c>
      <c r="IB12" s="194">
        <v>0.35399999999999998</v>
      </c>
      <c r="IC12" s="194">
        <v>0.42099999999999999</v>
      </c>
      <c r="ID12" s="194">
        <v>0.58199999999999996</v>
      </c>
      <c r="IE12" s="194">
        <v>1.0999999999999999E-2</v>
      </c>
      <c r="IF12" s="194" t="s">
        <v>262</v>
      </c>
      <c r="IG12" s="194">
        <v>0.59599999999999997</v>
      </c>
      <c r="IH12" s="194">
        <v>0.27500000000000002</v>
      </c>
      <c r="II12" s="194">
        <v>0.84799999999999998</v>
      </c>
      <c r="IJ12" s="194">
        <v>1.0569999999999999</v>
      </c>
      <c r="IK12" s="194">
        <v>0.50600000000000001</v>
      </c>
      <c r="IL12" s="194">
        <v>0.379</v>
      </c>
      <c r="IM12" s="194">
        <v>0.52300000000000002</v>
      </c>
      <c r="IN12" s="194">
        <v>0.93600000000000005</v>
      </c>
      <c r="IO12" s="194">
        <v>0.79800000000000004</v>
      </c>
      <c r="IP12" s="194">
        <v>5.3360000000000003</v>
      </c>
      <c r="IQ12" s="194">
        <v>2.7109999999999999</v>
      </c>
      <c r="IR12" s="194">
        <v>0.60499999999999998</v>
      </c>
      <c r="IS12" s="194">
        <v>0.36799999999999999</v>
      </c>
      <c r="IT12" s="194">
        <v>1.494</v>
      </c>
      <c r="IU12" s="194">
        <v>0.25800000000000001</v>
      </c>
      <c r="IV12" s="194">
        <v>0.42499999999999999</v>
      </c>
      <c r="IW12" s="194">
        <v>0.47399999999999998</v>
      </c>
      <c r="IX12" s="194">
        <v>0.71</v>
      </c>
      <c r="IY12" s="194">
        <v>1.32</v>
      </c>
      <c r="IZ12" s="194">
        <v>0.28599999999999998</v>
      </c>
      <c r="JA12" s="194">
        <v>0.249</v>
      </c>
      <c r="JB12" s="194">
        <v>0.64700000000000002</v>
      </c>
      <c r="JC12" s="194">
        <v>0.54500000000000004</v>
      </c>
      <c r="JD12" s="194">
        <v>0.47499999999999998</v>
      </c>
      <c r="JE12" s="194">
        <v>0.46600000000000003</v>
      </c>
      <c r="JF12" s="194">
        <v>0.23200000000000001</v>
      </c>
      <c r="JG12" s="194">
        <v>0.25900000000000001</v>
      </c>
      <c r="JH12" s="194">
        <v>0.45300000000000001</v>
      </c>
      <c r="JI12" s="194">
        <v>0.32100000000000001</v>
      </c>
    </row>
    <row r="13" spans="1:269" ht="23.25" customHeight="1" x14ac:dyDescent="0.3">
      <c r="A13" s="186"/>
      <c r="B13" s="59" t="s">
        <v>7</v>
      </c>
      <c r="C13" s="194">
        <v>30.984000000000002</v>
      </c>
      <c r="D13" s="194">
        <v>13</v>
      </c>
      <c r="E13" s="194">
        <v>5</v>
      </c>
      <c r="F13" s="194">
        <v>6</v>
      </c>
      <c r="G13" s="194">
        <v>5</v>
      </c>
      <c r="H13" s="273"/>
      <c r="I13" s="194">
        <v>1.3089999999999999</v>
      </c>
      <c r="J13" s="194" t="s">
        <v>787</v>
      </c>
      <c r="K13" s="194" t="s">
        <v>787</v>
      </c>
      <c r="L13" s="194">
        <v>0.51900000000000002</v>
      </c>
      <c r="M13" s="194">
        <v>5.2999999999999999E-2</v>
      </c>
      <c r="N13" s="194">
        <v>0.17899999999999999</v>
      </c>
      <c r="O13" s="194">
        <v>0.124</v>
      </c>
      <c r="P13" s="194" t="s">
        <v>787</v>
      </c>
      <c r="Q13" s="194">
        <v>0.218</v>
      </c>
      <c r="R13" s="194">
        <v>0.58799999999999997</v>
      </c>
      <c r="S13" s="194">
        <v>0.105</v>
      </c>
      <c r="T13" s="194">
        <v>0.11799999999999999</v>
      </c>
      <c r="U13" s="194">
        <v>0.122</v>
      </c>
      <c r="V13" s="194">
        <v>0.19400000000000001</v>
      </c>
      <c r="W13" s="194">
        <v>0.11899999999999999</v>
      </c>
      <c r="X13" s="194">
        <v>9.2999999999999999E-2</v>
      </c>
      <c r="Y13" s="194">
        <v>0.10299999999999999</v>
      </c>
      <c r="Z13" s="194">
        <v>0.19</v>
      </c>
      <c r="AA13" s="194">
        <v>0.14899999999999999</v>
      </c>
      <c r="AB13" s="194">
        <v>8.1000000000000003E-2</v>
      </c>
      <c r="AC13" s="194">
        <v>8.9999999999999993E-3</v>
      </c>
      <c r="AD13" s="194">
        <v>0.10299999999999999</v>
      </c>
      <c r="AE13" s="194">
        <v>0.106</v>
      </c>
      <c r="AF13" s="194">
        <v>7.6999999999999999E-2</v>
      </c>
      <c r="AG13" s="194">
        <v>6.7000000000000004E-2</v>
      </c>
      <c r="AH13" s="194">
        <v>5.5E-2</v>
      </c>
      <c r="AI13" s="194">
        <v>6.3E-2</v>
      </c>
      <c r="AJ13" s="194">
        <v>5.8000000000000003E-2</v>
      </c>
      <c r="AK13" s="194">
        <v>0.16</v>
      </c>
      <c r="AL13" s="194">
        <v>0.35699999999999998</v>
      </c>
      <c r="AM13" s="194" t="s">
        <v>787</v>
      </c>
      <c r="AN13" s="194">
        <v>6.8000000000000005E-2</v>
      </c>
      <c r="AO13" s="194">
        <v>4.1000000000000002E-2</v>
      </c>
      <c r="AP13" s="194">
        <v>0.06</v>
      </c>
      <c r="AQ13" s="194">
        <v>5.8999999999999997E-2</v>
      </c>
      <c r="AR13" s="194">
        <v>0.221</v>
      </c>
      <c r="AS13" s="194">
        <v>0.223</v>
      </c>
      <c r="AT13" s="194">
        <v>0.19800000000000001</v>
      </c>
      <c r="AU13" s="194">
        <v>0.19600000000000001</v>
      </c>
      <c r="AV13" s="194">
        <v>0.12</v>
      </c>
      <c r="AW13" s="194">
        <v>0.32900000000000001</v>
      </c>
      <c r="AX13" s="194">
        <v>0.19900000000000001</v>
      </c>
      <c r="AY13" s="194" t="s">
        <v>787</v>
      </c>
      <c r="AZ13" s="194">
        <v>0.219</v>
      </c>
      <c r="BA13" s="194">
        <v>0.20899999999999999</v>
      </c>
      <c r="BB13" s="194">
        <v>9.7000000000000003E-2</v>
      </c>
      <c r="BC13" s="194">
        <v>0.13500000000000001</v>
      </c>
      <c r="BD13" s="194" t="s">
        <v>787</v>
      </c>
      <c r="BE13" s="194">
        <v>0.80300000000000005</v>
      </c>
      <c r="BF13" s="194">
        <v>0.44800000000000001</v>
      </c>
      <c r="BG13" s="194">
        <v>0.17</v>
      </c>
      <c r="BH13" s="194">
        <v>0.30599999999999999</v>
      </c>
      <c r="BI13" s="194">
        <v>0.214</v>
      </c>
      <c r="BJ13" s="194">
        <v>0.247</v>
      </c>
      <c r="BK13" s="194">
        <v>8.8999999999999996E-2</v>
      </c>
      <c r="BL13" s="194">
        <v>1.583</v>
      </c>
      <c r="BM13" s="194" t="s">
        <v>787</v>
      </c>
      <c r="BN13" s="194">
        <v>0.14899999999999999</v>
      </c>
      <c r="BO13" s="194" t="s">
        <v>787</v>
      </c>
      <c r="BP13" s="194">
        <v>0.112</v>
      </c>
      <c r="BQ13" s="194">
        <v>7.0000000000000007E-2</v>
      </c>
      <c r="BR13" s="194">
        <v>7.8E-2</v>
      </c>
      <c r="BS13" s="194" t="s">
        <v>787</v>
      </c>
      <c r="BT13" s="194" t="s">
        <v>787</v>
      </c>
      <c r="BU13" s="194" t="s">
        <v>787</v>
      </c>
      <c r="BV13" s="194">
        <v>4.2000000000000003E-2</v>
      </c>
      <c r="BW13" s="194" t="s">
        <v>787</v>
      </c>
      <c r="BX13" s="194">
        <v>5.8999999999999997E-2</v>
      </c>
      <c r="BY13" s="194" t="s">
        <v>787</v>
      </c>
      <c r="BZ13" s="194" t="s">
        <v>787</v>
      </c>
      <c r="CA13" s="194" t="s">
        <v>787</v>
      </c>
      <c r="CB13" s="194" t="s">
        <v>787</v>
      </c>
      <c r="CC13" s="194" t="s">
        <v>787</v>
      </c>
      <c r="CD13" s="194" t="s">
        <v>787</v>
      </c>
      <c r="CE13" s="194" t="s">
        <v>787</v>
      </c>
      <c r="CF13" s="194" t="s">
        <v>787</v>
      </c>
      <c r="CG13" s="194" t="s">
        <v>787</v>
      </c>
      <c r="CH13" s="194" t="s">
        <v>787</v>
      </c>
      <c r="CI13" s="194" t="s">
        <v>787</v>
      </c>
      <c r="CJ13" s="194" t="s">
        <v>787</v>
      </c>
      <c r="CK13" s="194" t="s">
        <v>787</v>
      </c>
      <c r="CL13" s="194" t="s">
        <v>787</v>
      </c>
      <c r="CM13" s="194" t="s">
        <v>787</v>
      </c>
      <c r="CN13" s="194" t="s">
        <v>787</v>
      </c>
      <c r="CO13" s="194" t="s">
        <v>787</v>
      </c>
      <c r="CP13" s="194" t="s">
        <v>787</v>
      </c>
      <c r="CQ13" s="194">
        <v>2.9000000000000001E-2</v>
      </c>
      <c r="CR13" s="194">
        <v>0.54300000000000004</v>
      </c>
      <c r="CS13" s="194" t="s">
        <v>787</v>
      </c>
      <c r="CT13" s="194" t="s">
        <v>787</v>
      </c>
      <c r="CU13" s="194" t="s">
        <v>787</v>
      </c>
      <c r="CV13" s="194" t="s">
        <v>787</v>
      </c>
      <c r="CW13" s="194">
        <v>0.11799999999999999</v>
      </c>
      <c r="CX13" s="194">
        <v>0.11600000000000001</v>
      </c>
      <c r="CY13" s="194" t="s">
        <v>787</v>
      </c>
      <c r="CZ13" s="194" t="s">
        <v>787</v>
      </c>
      <c r="DA13" s="194" t="s">
        <v>787</v>
      </c>
      <c r="DB13" s="194" t="s">
        <v>787</v>
      </c>
      <c r="DC13" s="194" t="s">
        <v>787</v>
      </c>
      <c r="DD13" s="194" t="s">
        <v>787</v>
      </c>
      <c r="DE13" s="194">
        <v>0.38500000000000001</v>
      </c>
      <c r="DF13" s="194" t="s">
        <v>787</v>
      </c>
      <c r="DG13" s="194" t="s">
        <v>787</v>
      </c>
      <c r="DH13" s="194" t="s">
        <v>787</v>
      </c>
      <c r="DI13" s="194" t="s">
        <v>787</v>
      </c>
      <c r="DJ13" s="194" t="s">
        <v>787</v>
      </c>
      <c r="DK13" s="194" t="s">
        <v>787</v>
      </c>
      <c r="DL13" s="194" t="s">
        <v>787</v>
      </c>
      <c r="DM13" s="194" t="s">
        <v>787</v>
      </c>
      <c r="DN13" s="194" t="s">
        <v>787</v>
      </c>
      <c r="DO13" s="194" t="s">
        <v>787</v>
      </c>
      <c r="DP13" s="194" t="s">
        <v>787</v>
      </c>
      <c r="DQ13" s="194" t="s">
        <v>787</v>
      </c>
      <c r="DR13" s="194">
        <v>7.1999999999999995E-2</v>
      </c>
      <c r="DS13" s="194">
        <v>2.5999999999999999E-2</v>
      </c>
      <c r="DT13" s="194">
        <v>0.02</v>
      </c>
      <c r="DU13" s="194">
        <v>1.6E-2</v>
      </c>
      <c r="DV13" s="194">
        <v>2.1999999999999999E-2</v>
      </c>
      <c r="DW13" s="194">
        <v>2.1000000000000001E-2</v>
      </c>
      <c r="DX13" s="194">
        <v>6.7000000000000004E-2</v>
      </c>
      <c r="DY13" s="194">
        <v>4.1000000000000002E-2</v>
      </c>
      <c r="DZ13" s="194">
        <v>3.3000000000000002E-2</v>
      </c>
      <c r="EA13" s="194">
        <v>2.5000000000000001E-2</v>
      </c>
      <c r="EB13" s="194">
        <v>3.2000000000000001E-2</v>
      </c>
      <c r="EC13" s="194">
        <v>3.6999999999999998E-2</v>
      </c>
      <c r="ED13" s="194">
        <v>9.4E-2</v>
      </c>
      <c r="EE13" s="194">
        <v>1.9E-2</v>
      </c>
      <c r="EF13" s="194">
        <v>2.7E-2</v>
      </c>
      <c r="EG13" s="194">
        <v>0.02</v>
      </c>
      <c r="EH13" s="194">
        <v>0.03</v>
      </c>
      <c r="EI13" s="194">
        <v>4.8000000000000001E-2</v>
      </c>
      <c r="EJ13" s="194">
        <v>6.3E-2</v>
      </c>
      <c r="EK13" s="194">
        <v>8.2000000000000003E-2</v>
      </c>
      <c r="EL13" s="194">
        <v>0.13700000000000001</v>
      </c>
      <c r="EM13" s="194">
        <v>5.2999999999999999E-2</v>
      </c>
      <c r="EN13" s="194">
        <v>0.03</v>
      </c>
      <c r="EO13" s="194">
        <v>2.8000000000000001E-2</v>
      </c>
      <c r="EP13" s="194">
        <v>2.7E-2</v>
      </c>
      <c r="EQ13" s="194">
        <v>0.05</v>
      </c>
      <c r="ER13" s="194">
        <v>1.6E-2</v>
      </c>
      <c r="ES13" s="194">
        <v>1.2999999999999999E-2</v>
      </c>
      <c r="ET13" s="194">
        <v>2.7E-2</v>
      </c>
      <c r="EU13" s="194">
        <v>0.03</v>
      </c>
      <c r="EV13" s="194">
        <v>1.7999999999999999E-2</v>
      </c>
      <c r="EW13" s="194">
        <v>5.5E-2</v>
      </c>
      <c r="EX13" s="194">
        <v>2.9000000000000001E-2</v>
      </c>
      <c r="EY13" s="194">
        <v>0.03</v>
      </c>
      <c r="EZ13" s="194">
        <v>1.9E-2</v>
      </c>
      <c r="FA13" s="194">
        <v>1.2E-2</v>
      </c>
      <c r="FB13" s="194">
        <v>1.2E-2</v>
      </c>
      <c r="FC13" s="194">
        <v>6.8000000000000005E-2</v>
      </c>
      <c r="FD13" s="194">
        <v>0.03</v>
      </c>
      <c r="FE13" s="194">
        <v>2.4E-2</v>
      </c>
      <c r="FF13" s="194">
        <v>5.5E-2</v>
      </c>
      <c r="FG13" s="194">
        <v>0.10100000000000001</v>
      </c>
      <c r="FH13" s="194">
        <v>8.4000000000000005E-2</v>
      </c>
      <c r="FI13" s="194">
        <v>0.125</v>
      </c>
      <c r="FJ13" s="194">
        <v>4.2999999999999997E-2</v>
      </c>
      <c r="FK13" s="194">
        <v>1.6E-2</v>
      </c>
      <c r="FL13" s="194">
        <v>2.5000000000000001E-2</v>
      </c>
      <c r="FM13" s="194">
        <v>4.2000000000000003E-2</v>
      </c>
      <c r="FN13" s="194">
        <v>1.2E-2</v>
      </c>
      <c r="FO13" s="194">
        <v>2.9000000000000001E-2</v>
      </c>
      <c r="FP13" s="194">
        <v>2.9000000000000001E-2</v>
      </c>
      <c r="FQ13" s="194">
        <v>1.2999999999999999E-2</v>
      </c>
      <c r="FR13" s="194">
        <v>1.2999999999999999E-2</v>
      </c>
      <c r="FS13" s="194">
        <v>1.9E-2</v>
      </c>
      <c r="FT13" s="194">
        <v>3.7999999999999999E-2</v>
      </c>
      <c r="FU13" s="194">
        <v>6.8000000000000005E-2</v>
      </c>
      <c r="FV13" s="194">
        <v>2.5999999999999999E-2</v>
      </c>
      <c r="FW13" s="194">
        <v>3.2000000000000001E-2</v>
      </c>
      <c r="FX13" s="194">
        <v>2.1999999999999999E-2</v>
      </c>
      <c r="FY13" s="194">
        <v>2.1999999999999999E-2</v>
      </c>
      <c r="FZ13" s="194">
        <v>2.4E-2</v>
      </c>
      <c r="GA13" s="194">
        <v>1.7999999999999999E-2</v>
      </c>
      <c r="GB13" s="194">
        <v>1.2E-2</v>
      </c>
      <c r="GC13" s="194">
        <v>2.5000000000000001E-2</v>
      </c>
      <c r="GD13" s="194">
        <v>2.3E-2</v>
      </c>
      <c r="GE13" s="194">
        <v>4.3999999999999997E-2</v>
      </c>
      <c r="GF13" s="194">
        <v>2.4E-2</v>
      </c>
      <c r="GG13" s="194">
        <v>4.8000000000000001E-2</v>
      </c>
      <c r="GH13" s="194">
        <v>4.7E-2</v>
      </c>
      <c r="GI13" s="194">
        <v>4.1000000000000002E-2</v>
      </c>
      <c r="GJ13" s="194">
        <v>2.5000000000000001E-2</v>
      </c>
      <c r="GK13" s="194">
        <v>2.5000000000000001E-2</v>
      </c>
      <c r="GL13" s="194">
        <v>4.7E-2</v>
      </c>
      <c r="GM13" s="194">
        <v>2.1000000000000001E-2</v>
      </c>
      <c r="GN13" s="194">
        <v>1.9E-2</v>
      </c>
      <c r="GO13" s="194">
        <v>4.5999999999999999E-2</v>
      </c>
      <c r="GP13" s="194">
        <v>1.2E-2</v>
      </c>
      <c r="GQ13" s="194">
        <v>4.3999999999999997E-2</v>
      </c>
      <c r="GR13" s="194">
        <v>2.1999999999999999E-2</v>
      </c>
      <c r="GS13" s="194">
        <v>2.1999999999999999E-2</v>
      </c>
      <c r="GT13" s="194">
        <v>9.8000000000000004E-2</v>
      </c>
      <c r="GU13" s="194">
        <v>7.0000000000000007E-2</v>
      </c>
      <c r="GV13" s="194">
        <v>2.3E-2</v>
      </c>
      <c r="GW13" s="194">
        <v>1.7999999999999999E-2</v>
      </c>
      <c r="GX13" s="194">
        <v>0.03</v>
      </c>
      <c r="GY13" s="194">
        <v>4.4999999999999998E-2</v>
      </c>
      <c r="GZ13" s="194">
        <v>2.1999999999999999E-2</v>
      </c>
      <c r="HA13" s="194">
        <v>2.3E-2</v>
      </c>
      <c r="HB13" s="194">
        <v>0.02</v>
      </c>
      <c r="HC13" s="194">
        <v>0.03</v>
      </c>
      <c r="HD13" s="194">
        <v>3.7999999999999999E-2</v>
      </c>
      <c r="HE13" s="194">
        <v>1.7999999999999999E-2</v>
      </c>
      <c r="HF13" s="194">
        <v>3.5999999999999997E-2</v>
      </c>
      <c r="HG13" s="194">
        <v>1.7999999999999999E-2</v>
      </c>
      <c r="HH13" s="194">
        <v>8.4000000000000005E-2</v>
      </c>
      <c r="HI13" s="194">
        <v>9.7000000000000003E-2</v>
      </c>
      <c r="HJ13" s="194">
        <v>5.3999999999999999E-2</v>
      </c>
      <c r="HK13" s="194">
        <v>0.03</v>
      </c>
      <c r="HL13" s="194">
        <v>6.0999999999999999E-2</v>
      </c>
      <c r="HM13" s="194">
        <v>7.0000000000000007E-2</v>
      </c>
      <c r="HN13" s="194">
        <v>4.4999999999999998E-2</v>
      </c>
      <c r="HO13" s="194">
        <v>3.5999999999999997E-2</v>
      </c>
      <c r="HP13" s="194">
        <v>3.4000000000000002E-2</v>
      </c>
      <c r="HQ13" s="194">
        <v>1.2E-2</v>
      </c>
      <c r="HR13" s="194">
        <v>2.7E-2</v>
      </c>
      <c r="HS13" s="194">
        <v>2.4E-2</v>
      </c>
      <c r="HT13" s="194">
        <v>2.5000000000000001E-2</v>
      </c>
      <c r="HU13" s="194">
        <v>1.6E-2</v>
      </c>
      <c r="HV13" s="194">
        <v>2.1000000000000001E-2</v>
      </c>
      <c r="HW13" s="194">
        <v>0.04</v>
      </c>
      <c r="HX13" s="194">
        <v>2.7E-2</v>
      </c>
      <c r="HY13" s="194">
        <v>6.0999999999999999E-2</v>
      </c>
      <c r="HZ13" s="194">
        <v>1.7000000000000001E-2</v>
      </c>
      <c r="IA13" s="194">
        <v>2.1000000000000001E-2</v>
      </c>
      <c r="IB13" s="194">
        <v>3.1E-2</v>
      </c>
      <c r="IC13" s="194">
        <v>3.6999999999999998E-2</v>
      </c>
      <c r="ID13" s="194">
        <v>5.8999999999999997E-2</v>
      </c>
      <c r="IE13" s="194">
        <v>1.7999999999999999E-2</v>
      </c>
      <c r="IF13" s="194">
        <v>1.7000000000000001E-2</v>
      </c>
      <c r="IG13" s="194">
        <v>2.3E-2</v>
      </c>
      <c r="IH13" s="194">
        <v>1.4E-2</v>
      </c>
      <c r="II13" s="194">
        <v>2.9000000000000001E-2</v>
      </c>
      <c r="IJ13" s="194">
        <v>2.8000000000000001E-2</v>
      </c>
      <c r="IK13" s="194">
        <v>2.1999999999999999E-2</v>
      </c>
      <c r="IL13" s="194">
        <v>1.7000000000000001E-2</v>
      </c>
      <c r="IM13" s="194">
        <v>1.2999999999999999E-2</v>
      </c>
      <c r="IN13" s="194">
        <v>2.7E-2</v>
      </c>
      <c r="IO13" s="194">
        <v>3.3000000000000002E-2</v>
      </c>
      <c r="IP13" s="194">
        <v>0.312</v>
      </c>
      <c r="IQ13" s="194">
        <v>0.1</v>
      </c>
      <c r="IR13" s="194">
        <v>5.6000000000000001E-2</v>
      </c>
      <c r="IS13" s="194">
        <v>2.4E-2</v>
      </c>
      <c r="IT13" s="194">
        <v>7.3999999999999996E-2</v>
      </c>
      <c r="IU13" s="194">
        <v>3.1E-2</v>
      </c>
      <c r="IV13" s="194">
        <v>2.9000000000000001E-2</v>
      </c>
      <c r="IW13" s="194">
        <v>5.1999999999999998E-2</v>
      </c>
      <c r="IX13" s="194">
        <v>6.8000000000000005E-2</v>
      </c>
      <c r="IY13" s="194">
        <v>0.151</v>
      </c>
      <c r="IZ13" s="194">
        <v>2.4E-2</v>
      </c>
      <c r="JA13" s="194">
        <v>2.8000000000000001E-2</v>
      </c>
      <c r="JB13" s="194">
        <v>5.5E-2</v>
      </c>
      <c r="JC13" s="194">
        <v>4.3999999999999997E-2</v>
      </c>
      <c r="JD13" s="194">
        <v>8.4000000000000005E-2</v>
      </c>
      <c r="JE13" s="194">
        <v>3.5000000000000003E-2</v>
      </c>
      <c r="JF13" s="194">
        <v>1.4999999999999999E-2</v>
      </c>
      <c r="JG13" s="194">
        <v>2.1999999999999999E-2</v>
      </c>
      <c r="JH13" s="194">
        <v>3.3000000000000002E-2</v>
      </c>
      <c r="JI13" s="194">
        <v>2.8000000000000001E-2</v>
      </c>
    </row>
    <row r="14" spans="1:269" ht="23.25" customHeight="1" x14ac:dyDescent="0.3">
      <c r="A14" s="186"/>
      <c r="B14" s="59" t="s">
        <v>8</v>
      </c>
      <c r="C14" s="194">
        <v>1555.616</v>
      </c>
      <c r="D14" s="194">
        <v>690</v>
      </c>
      <c r="E14" s="194">
        <v>441</v>
      </c>
      <c r="F14" s="194">
        <v>168</v>
      </c>
      <c r="G14" s="194">
        <v>255</v>
      </c>
      <c r="H14" s="273"/>
      <c r="I14" s="194">
        <v>140.04</v>
      </c>
      <c r="J14" s="194" t="s">
        <v>787</v>
      </c>
      <c r="K14" s="194" t="s">
        <v>787</v>
      </c>
      <c r="L14" s="194">
        <v>20.494</v>
      </c>
      <c r="M14" s="194">
        <v>8.6530000000000005</v>
      </c>
      <c r="N14" s="194">
        <v>9.4879999999999995</v>
      </c>
      <c r="O14" s="194">
        <v>21.26</v>
      </c>
      <c r="P14" s="194" t="s">
        <v>787</v>
      </c>
      <c r="Q14" s="194">
        <v>1.034</v>
      </c>
      <c r="R14" s="194">
        <v>2.202</v>
      </c>
      <c r="S14" s="194">
        <v>9.4489999999999998</v>
      </c>
      <c r="T14" s="194">
        <v>8.1999999999999993</v>
      </c>
      <c r="U14" s="194">
        <v>39.661000000000001</v>
      </c>
      <c r="V14" s="194">
        <v>19.344999999999999</v>
      </c>
      <c r="W14" s="194">
        <v>3.597</v>
      </c>
      <c r="X14" s="194">
        <v>1.464</v>
      </c>
      <c r="Y14" s="194">
        <v>9.2999999999999999E-2</v>
      </c>
      <c r="Z14" s="194">
        <v>17.611999999999998</v>
      </c>
      <c r="AA14" s="194">
        <v>12.574</v>
      </c>
      <c r="AB14" s="194">
        <v>0.26300000000000001</v>
      </c>
      <c r="AC14" s="194">
        <v>3.12</v>
      </c>
      <c r="AD14" s="194">
        <v>24.477</v>
      </c>
      <c r="AE14" s="194">
        <v>2.0059999999999998</v>
      </c>
      <c r="AF14" s="194">
        <v>1.744</v>
      </c>
      <c r="AG14" s="194">
        <v>13.483000000000001</v>
      </c>
      <c r="AH14" s="194">
        <v>0.24199999999999999</v>
      </c>
      <c r="AI14" s="194">
        <v>0.82</v>
      </c>
      <c r="AJ14" s="194">
        <v>4.8520000000000003</v>
      </c>
      <c r="AK14" s="194">
        <v>2.5059999999999998</v>
      </c>
      <c r="AL14" s="194">
        <v>11.601000000000001</v>
      </c>
      <c r="AM14" s="194" t="s">
        <v>787</v>
      </c>
      <c r="AN14" s="194">
        <v>4.3280000000000003</v>
      </c>
      <c r="AO14" s="194">
        <v>1.956</v>
      </c>
      <c r="AP14" s="194">
        <v>0.3</v>
      </c>
      <c r="AQ14" s="194">
        <v>3.2909999999999999</v>
      </c>
      <c r="AR14" s="194">
        <v>1.4079999999999999</v>
      </c>
      <c r="AS14" s="194">
        <v>34.109000000000002</v>
      </c>
      <c r="AT14" s="194">
        <v>9.7349999999999994</v>
      </c>
      <c r="AU14" s="194">
        <v>19.733000000000001</v>
      </c>
      <c r="AV14" s="194">
        <v>1.0569999999999999</v>
      </c>
      <c r="AW14" s="194">
        <v>11.351000000000001</v>
      </c>
      <c r="AX14" s="194">
        <v>4.6159999999999997</v>
      </c>
      <c r="AY14" s="194" t="s">
        <v>787</v>
      </c>
      <c r="AZ14" s="194">
        <v>7.1289999999999996</v>
      </c>
      <c r="BA14" s="194">
        <v>7.19</v>
      </c>
      <c r="BB14" s="194">
        <v>1.0309999999999999</v>
      </c>
      <c r="BC14" s="194">
        <v>2.5939999999999999</v>
      </c>
      <c r="BD14" s="194" t="s">
        <v>787</v>
      </c>
      <c r="BE14" s="194">
        <v>25.157</v>
      </c>
      <c r="BF14" s="194">
        <v>21.178000000000001</v>
      </c>
      <c r="BG14" s="194">
        <v>12.919</v>
      </c>
      <c r="BH14" s="194">
        <v>11.475</v>
      </c>
      <c r="BI14" s="194">
        <v>11.81</v>
      </c>
      <c r="BJ14" s="194">
        <v>11.678000000000001</v>
      </c>
      <c r="BK14" s="194">
        <v>0.54600000000000004</v>
      </c>
      <c r="BL14" s="194">
        <v>170.67</v>
      </c>
      <c r="BM14" s="194" t="s">
        <v>787</v>
      </c>
      <c r="BN14" s="194">
        <v>3.323</v>
      </c>
      <c r="BO14" s="194" t="s">
        <v>787</v>
      </c>
      <c r="BP14" s="194">
        <v>9.4090000000000007</v>
      </c>
      <c r="BQ14" s="194">
        <v>6.3579999999999997</v>
      </c>
      <c r="BR14" s="194">
        <v>47.472999999999999</v>
      </c>
      <c r="BS14" s="194" t="s">
        <v>787</v>
      </c>
      <c r="BT14" s="194" t="s">
        <v>787</v>
      </c>
      <c r="BU14" s="194" t="s">
        <v>787</v>
      </c>
      <c r="BV14" s="194">
        <v>0.251</v>
      </c>
      <c r="BW14" s="194" t="s">
        <v>787</v>
      </c>
      <c r="BX14" s="194">
        <v>10.714</v>
      </c>
      <c r="BY14" s="194" t="s">
        <v>787</v>
      </c>
      <c r="BZ14" s="194" t="s">
        <v>787</v>
      </c>
      <c r="CA14" s="194" t="s">
        <v>787</v>
      </c>
      <c r="CB14" s="194" t="s">
        <v>787</v>
      </c>
      <c r="CC14" s="194" t="s">
        <v>787</v>
      </c>
      <c r="CD14" s="194" t="s">
        <v>787</v>
      </c>
      <c r="CE14" s="194" t="s">
        <v>787</v>
      </c>
      <c r="CF14" s="194" t="s">
        <v>787</v>
      </c>
      <c r="CG14" s="194" t="s">
        <v>787</v>
      </c>
      <c r="CH14" s="194" t="s">
        <v>787</v>
      </c>
      <c r="CI14" s="194" t="s">
        <v>787</v>
      </c>
      <c r="CJ14" s="194" t="s">
        <v>787</v>
      </c>
      <c r="CK14" s="194" t="s">
        <v>787</v>
      </c>
      <c r="CL14" s="194" t="s">
        <v>787</v>
      </c>
      <c r="CM14" s="194" t="s">
        <v>787</v>
      </c>
      <c r="CN14" s="194" t="s">
        <v>787</v>
      </c>
      <c r="CO14" s="194" t="s">
        <v>787</v>
      </c>
      <c r="CP14" s="194" t="s">
        <v>787</v>
      </c>
      <c r="CQ14" s="194">
        <v>0.06</v>
      </c>
      <c r="CR14" s="194">
        <v>83.498000000000005</v>
      </c>
      <c r="CS14" s="194" t="s">
        <v>787</v>
      </c>
      <c r="CT14" s="194" t="s">
        <v>787</v>
      </c>
      <c r="CU14" s="194" t="s">
        <v>787</v>
      </c>
      <c r="CV14" s="194" t="s">
        <v>787</v>
      </c>
      <c r="CW14" s="194">
        <v>4.3159999999999998</v>
      </c>
      <c r="CX14" s="194">
        <v>5.976</v>
      </c>
      <c r="CY14" s="194" t="s">
        <v>787</v>
      </c>
      <c r="CZ14" s="194" t="s">
        <v>787</v>
      </c>
      <c r="DA14" s="194" t="s">
        <v>787</v>
      </c>
      <c r="DB14" s="194" t="s">
        <v>787</v>
      </c>
      <c r="DC14" s="194" t="s">
        <v>787</v>
      </c>
      <c r="DD14" s="194" t="s">
        <v>787</v>
      </c>
      <c r="DE14" s="194">
        <v>9.11</v>
      </c>
      <c r="DF14" s="194" t="s">
        <v>787</v>
      </c>
      <c r="DG14" s="194" t="s">
        <v>787</v>
      </c>
      <c r="DH14" s="194" t="s">
        <v>787</v>
      </c>
      <c r="DI14" s="194" t="s">
        <v>787</v>
      </c>
      <c r="DJ14" s="194" t="s">
        <v>787</v>
      </c>
      <c r="DK14" s="194" t="s">
        <v>787</v>
      </c>
      <c r="DL14" s="194" t="s">
        <v>787</v>
      </c>
      <c r="DM14" s="194" t="s">
        <v>787</v>
      </c>
      <c r="DN14" s="194" t="s">
        <v>787</v>
      </c>
      <c r="DO14" s="194" t="s">
        <v>787</v>
      </c>
      <c r="DP14" s="194" t="s">
        <v>787</v>
      </c>
      <c r="DQ14" s="194" t="s">
        <v>787</v>
      </c>
      <c r="DR14" s="194">
        <v>1.3169999999999999</v>
      </c>
      <c r="DS14" s="194">
        <v>0.63900000000000001</v>
      </c>
      <c r="DT14" s="194">
        <v>0.64500000000000002</v>
      </c>
      <c r="DU14" s="194">
        <v>0.503</v>
      </c>
      <c r="DV14" s="194">
        <v>0.96499999999999997</v>
      </c>
      <c r="DW14" s="194">
        <v>0.97199999999999998</v>
      </c>
      <c r="DX14" s="194">
        <v>1.59</v>
      </c>
      <c r="DY14" s="194">
        <v>0.83299999999999996</v>
      </c>
      <c r="DZ14" s="194">
        <v>0.50700000000000001</v>
      </c>
      <c r="EA14" s="194">
        <v>0.41299999999999998</v>
      </c>
      <c r="EB14" s="194">
        <v>0.95699999999999996</v>
      </c>
      <c r="EC14" s="194">
        <v>0.98599999999999999</v>
      </c>
      <c r="ED14" s="194">
        <v>1.609</v>
      </c>
      <c r="EE14" s="194">
        <v>0.97399999999999998</v>
      </c>
      <c r="EF14" s="194">
        <v>8.7999999999999995E-2</v>
      </c>
      <c r="EG14" s="194">
        <v>1.1990000000000001</v>
      </c>
      <c r="EH14" s="194">
        <v>0.59499999999999997</v>
      </c>
      <c r="EI14" s="194">
        <v>0.113</v>
      </c>
      <c r="EJ14" s="194">
        <v>1.075</v>
      </c>
      <c r="EK14" s="194">
        <v>2.117</v>
      </c>
      <c r="EL14" s="194">
        <v>0.42499999999999999</v>
      </c>
      <c r="EM14" s="194">
        <v>1.2170000000000001</v>
      </c>
      <c r="EN14" s="194">
        <v>0.92200000000000004</v>
      </c>
      <c r="EO14" s="194">
        <v>0.98899999999999999</v>
      </c>
      <c r="EP14" s="194">
        <v>0.247</v>
      </c>
      <c r="EQ14" s="194">
        <v>1.44</v>
      </c>
      <c r="ER14" s="194">
        <v>0.98</v>
      </c>
      <c r="ES14" s="194">
        <v>1.415</v>
      </c>
      <c r="ET14" s="194">
        <v>0.98</v>
      </c>
      <c r="EU14" s="194">
        <v>1.655</v>
      </c>
      <c r="EV14" s="194">
        <v>0.89100000000000001</v>
      </c>
      <c r="EW14" s="194">
        <v>1.6990000000000001</v>
      </c>
      <c r="EX14" s="194">
        <v>1.069</v>
      </c>
      <c r="EY14" s="194">
        <v>0.75700000000000001</v>
      </c>
      <c r="EZ14" s="194">
        <v>0.77400000000000002</v>
      </c>
      <c r="FA14" s="194">
        <v>0.63</v>
      </c>
      <c r="FB14" s="194">
        <v>0.42199999999999999</v>
      </c>
      <c r="FC14" s="194">
        <v>2.5979999999999999</v>
      </c>
      <c r="FD14" s="194">
        <v>1.909</v>
      </c>
      <c r="FE14" s="194">
        <v>0.46400000000000002</v>
      </c>
      <c r="FF14" s="194">
        <v>1.0580000000000001</v>
      </c>
      <c r="FG14" s="194">
        <v>21.347000000000001</v>
      </c>
      <c r="FH14" s="194">
        <v>1.8149999999999999</v>
      </c>
      <c r="FI14" s="194">
        <v>3.94</v>
      </c>
      <c r="FJ14" s="194">
        <v>1.4450000000000001</v>
      </c>
      <c r="FK14" s="194">
        <v>0.27300000000000002</v>
      </c>
      <c r="FL14" s="194">
        <v>0.96699999999999997</v>
      </c>
      <c r="FM14" s="194">
        <v>2.8780000000000001</v>
      </c>
      <c r="FN14" s="194">
        <v>1.2250000000000001</v>
      </c>
      <c r="FO14" s="194">
        <v>2.9769999999999999</v>
      </c>
      <c r="FP14" s="194">
        <v>0.40200000000000002</v>
      </c>
      <c r="FQ14" s="194">
        <v>5.5E-2</v>
      </c>
      <c r="FR14" s="194">
        <v>1.4890000000000001</v>
      </c>
      <c r="FS14" s="194">
        <v>1.111</v>
      </c>
      <c r="FT14" s="194">
        <v>1.337</v>
      </c>
      <c r="FU14" s="194">
        <v>3.6859999999999999</v>
      </c>
      <c r="FV14" s="194">
        <v>1.782</v>
      </c>
      <c r="FW14" s="194">
        <v>1.478</v>
      </c>
      <c r="FX14" s="194">
        <v>3.278</v>
      </c>
      <c r="FY14" s="194">
        <v>3.72</v>
      </c>
      <c r="FZ14" s="194">
        <v>0.48</v>
      </c>
      <c r="GA14" s="194">
        <v>0.27800000000000002</v>
      </c>
      <c r="GB14" s="194">
        <v>0.224</v>
      </c>
      <c r="GC14" s="194">
        <v>2.319</v>
      </c>
      <c r="GD14" s="194">
        <v>0.2</v>
      </c>
      <c r="GE14" s="194">
        <v>1.024</v>
      </c>
      <c r="GF14" s="194">
        <v>2.093</v>
      </c>
      <c r="GG14" s="194">
        <v>2.2749999999999999</v>
      </c>
      <c r="GH14" s="194">
        <v>3.5579999999999998</v>
      </c>
      <c r="GI14" s="194">
        <v>2.5190000000000001</v>
      </c>
      <c r="GJ14" s="194">
        <v>0.98899999999999999</v>
      </c>
      <c r="GK14" s="194">
        <v>1.145</v>
      </c>
      <c r="GL14" s="194">
        <v>0.98799999999999999</v>
      </c>
      <c r="GM14" s="194">
        <v>1.5069999999999999</v>
      </c>
      <c r="GN14" s="194">
        <v>0.34</v>
      </c>
      <c r="GO14" s="194">
        <v>2.9910000000000001</v>
      </c>
      <c r="GP14" s="194">
        <v>0.36499999999999999</v>
      </c>
      <c r="GQ14" s="194">
        <v>2.1139999999999999</v>
      </c>
      <c r="GR14" s="194">
        <v>1.516</v>
      </c>
      <c r="GS14" s="194">
        <v>1.1619999999999999</v>
      </c>
      <c r="GT14" s="194">
        <v>2.843</v>
      </c>
      <c r="GU14" s="194">
        <v>4.4039999999999999</v>
      </c>
      <c r="GV14" s="194">
        <v>0.24</v>
      </c>
      <c r="GW14" s="194">
        <v>1.2450000000000001</v>
      </c>
      <c r="GX14" s="194">
        <v>0.81899999999999995</v>
      </c>
      <c r="GY14" s="194">
        <v>2.1800000000000002</v>
      </c>
      <c r="GZ14" s="194">
        <v>0.315</v>
      </c>
      <c r="HA14" s="194">
        <v>0.94</v>
      </c>
      <c r="HB14" s="194">
        <v>2.16</v>
      </c>
      <c r="HC14" s="194">
        <v>1.681</v>
      </c>
      <c r="HD14" s="194">
        <v>0.315</v>
      </c>
      <c r="HE14" s="194">
        <v>1.536</v>
      </c>
      <c r="HF14" s="194">
        <v>1.53</v>
      </c>
      <c r="HG14" s="194">
        <v>4.6609999999999996</v>
      </c>
      <c r="HH14" s="194">
        <v>5.1890000000000001</v>
      </c>
      <c r="HI14" s="194">
        <v>2.621</v>
      </c>
      <c r="HJ14" s="194">
        <v>5.6929999999999996</v>
      </c>
      <c r="HK14" s="194">
        <v>0.64100000000000001</v>
      </c>
      <c r="HL14" s="194">
        <v>1.35</v>
      </c>
      <c r="HM14" s="194">
        <v>3.33</v>
      </c>
      <c r="HN14" s="194">
        <v>4.1680000000000001</v>
      </c>
      <c r="HO14" s="194">
        <v>8.3970000000000002</v>
      </c>
      <c r="HP14" s="194">
        <v>1.415</v>
      </c>
      <c r="HQ14" s="194">
        <v>0.81799999999999995</v>
      </c>
      <c r="HR14" s="194">
        <v>0.77600000000000002</v>
      </c>
      <c r="HS14" s="194">
        <v>1.589</v>
      </c>
      <c r="HT14" s="194">
        <v>0.182</v>
      </c>
      <c r="HU14" s="194">
        <v>0.246</v>
      </c>
      <c r="HV14" s="194">
        <v>5.3959999999999999</v>
      </c>
      <c r="HW14" s="194">
        <v>17.524000000000001</v>
      </c>
      <c r="HX14" s="194">
        <v>1.63</v>
      </c>
      <c r="HY14" s="194">
        <v>1.423</v>
      </c>
      <c r="HZ14" s="194">
        <v>9.2999999999999999E-2</v>
      </c>
      <c r="IA14" s="194">
        <v>5.0999999999999997E-2</v>
      </c>
      <c r="IB14" s="194">
        <v>0.189</v>
      </c>
      <c r="IC14" s="194">
        <v>0.57299999999999995</v>
      </c>
      <c r="ID14" s="194">
        <v>2.0339999999999998</v>
      </c>
      <c r="IE14" s="194">
        <v>9.7000000000000003E-2</v>
      </c>
      <c r="IF14" s="194" t="s">
        <v>262</v>
      </c>
      <c r="IG14" s="194">
        <v>5.8999999999999997E-2</v>
      </c>
      <c r="IH14" s="194">
        <v>5.6000000000000001E-2</v>
      </c>
      <c r="II14" s="194">
        <v>1.0999999999999999E-2</v>
      </c>
      <c r="IJ14" s="194">
        <v>0.79400000000000004</v>
      </c>
      <c r="IK14" s="194">
        <v>0.46500000000000002</v>
      </c>
      <c r="IL14" s="194">
        <v>0.41199999999999998</v>
      </c>
      <c r="IM14" s="194">
        <v>0.502</v>
      </c>
      <c r="IN14" s="194">
        <v>9.7000000000000003E-2</v>
      </c>
      <c r="IO14" s="194">
        <v>0.81899999999999995</v>
      </c>
      <c r="IP14" s="194">
        <v>4.6070000000000002</v>
      </c>
      <c r="IQ14" s="194">
        <v>1.968</v>
      </c>
      <c r="IR14" s="194">
        <v>0.86899999999999999</v>
      </c>
      <c r="IS14" s="194">
        <v>0.51</v>
      </c>
      <c r="IT14" s="194">
        <v>5.86</v>
      </c>
      <c r="IU14" s="194">
        <v>0.41899999999999998</v>
      </c>
      <c r="IV14" s="194">
        <v>0.49299999999999999</v>
      </c>
      <c r="IW14" s="194">
        <v>1.1599999999999999</v>
      </c>
      <c r="IX14" s="194">
        <v>0.86199999999999999</v>
      </c>
      <c r="IY14" s="194">
        <v>11.090999999999999</v>
      </c>
      <c r="IZ14" s="194">
        <v>1.179</v>
      </c>
      <c r="JA14" s="194">
        <v>0.58599999999999997</v>
      </c>
      <c r="JB14" s="194">
        <v>0.76400000000000001</v>
      </c>
      <c r="JC14" s="194">
        <v>0.81799999999999995</v>
      </c>
      <c r="JD14" s="194">
        <v>1.625</v>
      </c>
      <c r="JE14" s="194">
        <v>0.97199999999999998</v>
      </c>
      <c r="JF14" s="194">
        <v>0.34699999999999998</v>
      </c>
      <c r="JG14" s="194">
        <v>0.95399999999999996</v>
      </c>
      <c r="JH14" s="194">
        <v>1.306</v>
      </c>
      <c r="JI14" s="194">
        <v>1.3120000000000001</v>
      </c>
    </row>
    <row r="15" spans="1:269" ht="23.25" customHeight="1" x14ac:dyDescent="0.3">
      <c r="A15" s="186"/>
      <c r="B15" s="59" t="s">
        <v>64</v>
      </c>
      <c r="C15" s="194">
        <v>162.37799999999999</v>
      </c>
      <c r="D15" s="194">
        <v>77</v>
      </c>
      <c r="E15" s="194">
        <v>84</v>
      </c>
      <c r="F15" s="194">
        <v>0</v>
      </c>
      <c r="G15" s="194">
        <v>0</v>
      </c>
      <c r="H15" s="273"/>
      <c r="I15" s="194" t="s">
        <v>262</v>
      </c>
      <c r="J15" s="194" t="s">
        <v>787</v>
      </c>
      <c r="K15" s="194" t="s">
        <v>787</v>
      </c>
      <c r="L15" s="194" t="s">
        <v>262</v>
      </c>
      <c r="M15" s="194" t="s">
        <v>262</v>
      </c>
      <c r="N15" s="194" t="s">
        <v>262</v>
      </c>
      <c r="O15" s="194" t="s">
        <v>262</v>
      </c>
      <c r="P15" s="194" t="s">
        <v>787</v>
      </c>
      <c r="Q15" s="194" t="s">
        <v>262</v>
      </c>
      <c r="R15" s="194" t="s">
        <v>262</v>
      </c>
      <c r="S15" s="194" t="s">
        <v>262</v>
      </c>
      <c r="T15" s="194">
        <v>2.8380000000000001</v>
      </c>
      <c r="U15" s="194" t="s">
        <v>262</v>
      </c>
      <c r="V15" s="194" t="s">
        <v>262</v>
      </c>
      <c r="W15" s="194" t="s">
        <v>262</v>
      </c>
      <c r="X15" s="194" t="s">
        <v>262</v>
      </c>
      <c r="Y15" s="194" t="s">
        <v>262</v>
      </c>
      <c r="Z15" s="194">
        <v>58.545000000000002</v>
      </c>
      <c r="AA15" s="194" t="s">
        <v>262</v>
      </c>
      <c r="AB15" s="194" t="s">
        <v>262</v>
      </c>
      <c r="AC15" s="194" t="s">
        <v>262</v>
      </c>
      <c r="AD15" s="194" t="s">
        <v>262</v>
      </c>
      <c r="AE15" s="194" t="s">
        <v>262</v>
      </c>
      <c r="AF15" s="194" t="s">
        <v>262</v>
      </c>
      <c r="AG15" s="194" t="s">
        <v>262</v>
      </c>
      <c r="AH15" s="194" t="s">
        <v>262</v>
      </c>
      <c r="AI15" s="194" t="s">
        <v>262</v>
      </c>
      <c r="AJ15" s="194" t="s">
        <v>262</v>
      </c>
      <c r="AK15" s="194" t="s">
        <v>262</v>
      </c>
      <c r="AL15" s="194" t="s">
        <v>262</v>
      </c>
      <c r="AM15" s="194" t="s">
        <v>787</v>
      </c>
      <c r="AN15" s="194" t="s">
        <v>262</v>
      </c>
      <c r="AO15" s="194" t="s">
        <v>262</v>
      </c>
      <c r="AP15" s="194" t="s">
        <v>262</v>
      </c>
      <c r="AQ15" s="194" t="s">
        <v>262</v>
      </c>
      <c r="AR15" s="194" t="s">
        <v>262</v>
      </c>
      <c r="AS15" s="194" t="s">
        <v>262</v>
      </c>
      <c r="AT15" s="194" t="s">
        <v>262</v>
      </c>
      <c r="AU15" s="194" t="s">
        <v>262</v>
      </c>
      <c r="AV15" s="194" t="s">
        <v>262</v>
      </c>
      <c r="AW15" s="194" t="s">
        <v>262</v>
      </c>
      <c r="AX15" s="194" t="s">
        <v>262</v>
      </c>
      <c r="AY15" s="194" t="s">
        <v>787</v>
      </c>
      <c r="AZ15" s="194" t="s">
        <v>262</v>
      </c>
      <c r="BA15" s="194" t="s">
        <v>262</v>
      </c>
      <c r="BB15" s="194" t="s">
        <v>262</v>
      </c>
      <c r="BC15" s="194" t="s">
        <v>262</v>
      </c>
      <c r="BD15" s="194" t="s">
        <v>787</v>
      </c>
      <c r="BE15" s="194" t="s">
        <v>262</v>
      </c>
      <c r="BF15" s="194" t="s">
        <v>262</v>
      </c>
      <c r="BG15" s="194">
        <v>16.367000000000001</v>
      </c>
      <c r="BH15" s="194" t="s">
        <v>262</v>
      </c>
      <c r="BI15" s="194" t="s">
        <v>262</v>
      </c>
      <c r="BJ15" s="194" t="s">
        <v>262</v>
      </c>
      <c r="BK15" s="194" t="s">
        <v>262</v>
      </c>
      <c r="BL15" s="194" t="s">
        <v>262</v>
      </c>
      <c r="BM15" s="194" t="s">
        <v>787</v>
      </c>
      <c r="BN15" s="194" t="s">
        <v>262</v>
      </c>
      <c r="BO15" s="194" t="s">
        <v>787</v>
      </c>
      <c r="BP15" s="194" t="s">
        <v>262</v>
      </c>
      <c r="BQ15" s="194" t="s">
        <v>262</v>
      </c>
      <c r="BR15" s="194" t="s">
        <v>262</v>
      </c>
      <c r="BS15" s="194" t="s">
        <v>787</v>
      </c>
      <c r="BT15" s="194" t="s">
        <v>787</v>
      </c>
      <c r="BU15" s="194" t="s">
        <v>787</v>
      </c>
      <c r="BV15" s="194" t="s">
        <v>262</v>
      </c>
      <c r="BW15" s="194" t="s">
        <v>787</v>
      </c>
      <c r="BX15" s="194" t="s">
        <v>262</v>
      </c>
      <c r="BY15" s="194" t="s">
        <v>787</v>
      </c>
      <c r="BZ15" s="194" t="s">
        <v>787</v>
      </c>
      <c r="CA15" s="194" t="s">
        <v>787</v>
      </c>
      <c r="CB15" s="194" t="s">
        <v>787</v>
      </c>
      <c r="CC15" s="194" t="s">
        <v>787</v>
      </c>
      <c r="CD15" s="194" t="s">
        <v>787</v>
      </c>
      <c r="CE15" s="194" t="s">
        <v>787</v>
      </c>
      <c r="CF15" s="194" t="s">
        <v>787</v>
      </c>
      <c r="CG15" s="194" t="s">
        <v>787</v>
      </c>
      <c r="CH15" s="194" t="s">
        <v>787</v>
      </c>
      <c r="CI15" s="194" t="s">
        <v>787</v>
      </c>
      <c r="CJ15" s="194" t="s">
        <v>787</v>
      </c>
      <c r="CK15" s="194" t="s">
        <v>787</v>
      </c>
      <c r="CL15" s="194" t="s">
        <v>787</v>
      </c>
      <c r="CM15" s="194" t="s">
        <v>787</v>
      </c>
      <c r="CN15" s="194" t="s">
        <v>787</v>
      </c>
      <c r="CO15" s="194" t="s">
        <v>787</v>
      </c>
      <c r="CP15" s="194" t="s">
        <v>787</v>
      </c>
      <c r="CQ15" s="194" t="s">
        <v>262</v>
      </c>
      <c r="CR15" s="194">
        <v>24.965</v>
      </c>
      <c r="CS15" s="194" t="s">
        <v>787</v>
      </c>
      <c r="CT15" s="194" t="s">
        <v>787</v>
      </c>
      <c r="CU15" s="194" t="s">
        <v>787</v>
      </c>
      <c r="CV15" s="194" t="s">
        <v>787</v>
      </c>
      <c r="CW15" s="194" t="s">
        <v>262</v>
      </c>
      <c r="CX15" s="194">
        <v>28.92</v>
      </c>
      <c r="CY15" s="194" t="s">
        <v>787</v>
      </c>
      <c r="CZ15" s="194" t="s">
        <v>787</v>
      </c>
      <c r="DA15" s="194" t="s">
        <v>787</v>
      </c>
      <c r="DB15" s="194" t="s">
        <v>787</v>
      </c>
      <c r="DC15" s="194" t="s">
        <v>787</v>
      </c>
      <c r="DD15" s="194" t="s">
        <v>787</v>
      </c>
      <c r="DE15" s="194" t="s">
        <v>262</v>
      </c>
      <c r="DF15" s="194" t="s">
        <v>787</v>
      </c>
      <c r="DG15" s="194" t="s">
        <v>787</v>
      </c>
      <c r="DH15" s="194" t="s">
        <v>787</v>
      </c>
      <c r="DI15" s="194" t="s">
        <v>787</v>
      </c>
      <c r="DJ15" s="194" t="s">
        <v>787</v>
      </c>
      <c r="DK15" s="194" t="s">
        <v>787</v>
      </c>
      <c r="DL15" s="194" t="s">
        <v>787</v>
      </c>
      <c r="DM15" s="194" t="s">
        <v>787</v>
      </c>
      <c r="DN15" s="194" t="s">
        <v>787</v>
      </c>
      <c r="DO15" s="194" t="s">
        <v>787</v>
      </c>
      <c r="DP15" s="194" t="s">
        <v>787</v>
      </c>
      <c r="DQ15" s="194" t="s">
        <v>787</v>
      </c>
      <c r="DR15" s="194" t="s">
        <v>262</v>
      </c>
      <c r="DS15" s="194" t="s">
        <v>262</v>
      </c>
      <c r="DT15" s="194" t="s">
        <v>262</v>
      </c>
      <c r="DU15" s="194" t="s">
        <v>262</v>
      </c>
      <c r="DV15" s="194" t="s">
        <v>262</v>
      </c>
      <c r="DW15" s="194" t="s">
        <v>262</v>
      </c>
      <c r="DX15" s="194" t="s">
        <v>262</v>
      </c>
      <c r="DY15" s="194" t="s">
        <v>262</v>
      </c>
      <c r="DZ15" s="194" t="s">
        <v>262</v>
      </c>
      <c r="EA15" s="194" t="s">
        <v>262</v>
      </c>
      <c r="EB15" s="194" t="s">
        <v>262</v>
      </c>
      <c r="EC15" s="194" t="s">
        <v>262</v>
      </c>
      <c r="ED15" s="194" t="s">
        <v>262</v>
      </c>
      <c r="EE15" s="194" t="s">
        <v>262</v>
      </c>
      <c r="EF15" s="194" t="s">
        <v>262</v>
      </c>
      <c r="EG15" s="194" t="s">
        <v>262</v>
      </c>
      <c r="EH15" s="194" t="s">
        <v>262</v>
      </c>
      <c r="EI15" s="194" t="s">
        <v>262</v>
      </c>
      <c r="EJ15" s="194" t="s">
        <v>262</v>
      </c>
      <c r="EK15" s="194" t="s">
        <v>262</v>
      </c>
      <c r="EL15" s="194" t="s">
        <v>262</v>
      </c>
      <c r="EM15" s="194" t="s">
        <v>262</v>
      </c>
      <c r="EN15" s="194" t="s">
        <v>262</v>
      </c>
      <c r="EO15" s="194" t="s">
        <v>262</v>
      </c>
      <c r="EP15" s="194" t="s">
        <v>262</v>
      </c>
      <c r="EQ15" s="194" t="s">
        <v>262</v>
      </c>
      <c r="ER15" s="194" t="s">
        <v>262</v>
      </c>
      <c r="ES15" s="194" t="s">
        <v>262</v>
      </c>
      <c r="ET15" s="194" t="s">
        <v>262</v>
      </c>
      <c r="EU15" s="194" t="s">
        <v>262</v>
      </c>
      <c r="EV15" s="194" t="s">
        <v>262</v>
      </c>
      <c r="EW15" s="194" t="s">
        <v>262</v>
      </c>
      <c r="EX15" s="194" t="s">
        <v>262</v>
      </c>
      <c r="EY15" s="194" t="s">
        <v>262</v>
      </c>
      <c r="EZ15" s="194" t="s">
        <v>262</v>
      </c>
      <c r="FA15" s="194" t="s">
        <v>262</v>
      </c>
      <c r="FB15" s="194" t="s">
        <v>262</v>
      </c>
      <c r="FC15" s="194" t="s">
        <v>262</v>
      </c>
      <c r="FD15" s="194" t="s">
        <v>262</v>
      </c>
      <c r="FE15" s="194" t="s">
        <v>262</v>
      </c>
      <c r="FF15" s="194" t="s">
        <v>262</v>
      </c>
      <c r="FG15" s="194" t="s">
        <v>262</v>
      </c>
      <c r="FH15" s="194" t="s">
        <v>262</v>
      </c>
      <c r="FI15" s="194" t="s">
        <v>262</v>
      </c>
      <c r="FJ15" s="194" t="s">
        <v>262</v>
      </c>
      <c r="FK15" s="194" t="s">
        <v>262</v>
      </c>
      <c r="FL15" s="194" t="s">
        <v>262</v>
      </c>
      <c r="FM15" s="194" t="s">
        <v>262</v>
      </c>
      <c r="FN15" s="194" t="s">
        <v>262</v>
      </c>
      <c r="FO15" s="194" t="s">
        <v>262</v>
      </c>
      <c r="FP15" s="194" t="s">
        <v>262</v>
      </c>
      <c r="FQ15" s="194" t="s">
        <v>262</v>
      </c>
      <c r="FR15" s="194" t="s">
        <v>262</v>
      </c>
      <c r="FS15" s="194" t="s">
        <v>262</v>
      </c>
      <c r="FT15" s="194" t="s">
        <v>262</v>
      </c>
      <c r="FU15" s="194" t="s">
        <v>262</v>
      </c>
      <c r="FV15" s="194" t="s">
        <v>262</v>
      </c>
      <c r="FW15" s="194" t="s">
        <v>262</v>
      </c>
      <c r="FX15" s="194" t="s">
        <v>262</v>
      </c>
      <c r="FY15" s="194" t="s">
        <v>262</v>
      </c>
      <c r="FZ15" s="194" t="s">
        <v>262</v>
      </c>
      <c r="GA15" s="194" t="s">
        <v>262</v>
      </c>
      <c r="GB15" s="194" t="s">
        <v>262</v>
      </c>
      <c r="GC15" s="194" t="s">
        <v>262</v>
      </c>
      <c r="GD15" s="194" t="s">
        <v>262</v>
      </c>
      <c r="GE15" s="194" t="s">
        <v>262</v>
      </c>
      <c r="GF15" s="194" t="s">
        <v>262</v>
      </c>
      <c r="GG15" s="194" t="s">
        <v>262</v>
      </c>
      <c r="GH15" s="194" t="s">
        <v>262</v>
      </c>
      <c r="GI15" s="194" t="s">
        <v>262</v>
      </c>
      <c r="GJ15" s="194" t="s">
        <v>262</v>
      </c>
      <c r="GK15" s="194" t="s">
        <v>262</v>
      </c>
      <c r="GL15" s="194" t="s">
        <v>262</v>
      </c>
      <c r="GM15" s="194" t="s">
        <v>262</v>
      </c>
      <c r="GN15" s="194" t="s">
        <v>262</v>
      </c>
      <c r="GO15" s="194" t="s">
        <v>262</v>
      </c>
      <c r="GP15" s="194" t="s">
        <v>262</v>
      </c>
      <c r="GQ15" s="194" t="s">
        <v>262</v>
      </c>
      <c r="GR15" s="194" t="s">
        <v>262</v>
      </c>
      <c r="GS15" s="194" t="s">
        <v>262</v>
      </c>
      <c r="GT15" s="194" t="s">
        <v>262</v>
      </c>
      <c r="GU15" s="194" t="s">
        <v>262</v>
      </c>
      <c r="GV15" s="194" t="s">
        <v>262</v>
      </c>
      <c r="GW15" s="194" t="s">
        <v>262</v>
      </c>
      <c r="GX15" s="194" t="s">
        <v>262</v>
      </c>
      <c r="GY15" s="194" t="s">
        <v>262</v>
      </c>
      <c r="GZ15" s="194" t="s">
        <v>262</v>
      </c>
      <c r="HA15" s="194" t="s">
        <v>262</v>
      </c>
      <c r="HB15" s="194" t="s">
        <v>262</v>
      </c>
      <c r="HC15" s="194" t="s">
        <v>262</v>
      </c>
      <c r="HD15" s="194" t="s">
        <v>262</v>
      </c>
      <c r="HE15" s="194" t="s">
        <v>262</v>
      </c>
      <c r="HF15" s="194" t="s">
        <v>262</v>
      </c>
      <c r="HG15" s="194" t="s">
        <v>262</v>
      </c>
      <c r="HH15" s="194" t="s">
        <v>262</v>
      </c>
      <c r="HI15" s="194" t="s">
        <v>262</v>
      </c>
      <c r="HJ15" s="194" t="s">
        <v>262</v>
      </c>
      <c r="HK15" s="194" t="s">
        <v>262</v>
      </c>
      <c r="HL15" s="194" t="s">
        <v>262</v>
      </c>
      <c r="HM15" s="194" t="s">
        <v>262</v>
      </c>
      <c r="HN15" s="194" t="s">
        <v>262</v>
      </c>
      <c r="HO15" s="194" t="s">
        <v>262</v>
      </c>
      <c r="HP15" s="194" t="s">
        <v>262</v>
      </c>
      <c r="HQ15" s="194" t="s">
        <v>262</v>
      </c>
      <c r="HR15" s="194" t="s">
        <v>262</v>
      </c>
      <c r="HS15" s="194" t="s">
        <v>262</v>
      </c>
      <c r="HT15" s="194" t="s">
        <v>262</v>
      </c>
      <c r="HU15" s="194" t="s">
        <v>262</v>
      </c>
      <c r="HV15" s="194" t="s">
        <v>262</v>
      </c>
      <c r="HW15" s="194" t="s">
        <v>262</v>
      </c>
      <c r="HX15" s="194" t="s">
        <v>262</v>
      </c>
      <c r="HY15" s="194" t="s">
        <v>262</v>
      </c>
      <c r="HZ15" s="194" t="s">
        <v>262</v>
      </c>
      <c r="IA15" s="194" t="s">
        <v>262</v>
      </c>
      <c r="IB15" s="194" t="s">
        <v>262</v>
      </c>
      <c r="IC15" s="194" t="s">
        <v>262</v>
      </c>
      <c r="ID15" s="194" t="s">
        <v>262</v>
      </c>
      <c r="IE15" s="194" t="s">
        <v>262</v>
      </c>
      <c r="IF15" s="194" t="s">
        <v>262</v>
      </c>
      <c r="IG15" s="194" t="s">
        <v>262</v>
      </c>
      <c r="IH15" s="194" t="s">
        <v>262</v>
      </c>
      <c r="II15" s="194" t="s">
        <v>262</v>
      </c>
      <c r="IJ15" s="194" t="s">
        <v>262</v>
      </c>
      <c r="IK15" s="194" t="s">
        <v>262</v>
      </c>
      <c r="IL15" s="194" t="s">
        <v>262</v>
      </c>
      <c r="IM15" s="194" t="s">
        <v>262</v>
      </c>
      <c r="IN15" s="194" t="s">
        <v>262</v>
      </c>
      <c r="IO15" s="194" t="s">
        <v>262</v>
      </c>
      <c r="IP15" s="194" t="s">
        <v>262</v>
      </c>
      <c r="IQ15" s="194" t="s">
        <v>262</v>
      </c>
      <c r="IR15" s="194" t="s">
        <v>262</v>
      </c>
      <c r="IS15" s="194" t="s">
        <v>262</v>
      </c>
      <c r="IT15" s="194" t="s">
        <v>262</v>
      </c>
      <c r="IU15" s="194" t="s">
        <v>262</v>
      </c>
      <c r="IV15" s="194" t="s">
        <v>262</v>
      </c>
      <c r="IW15" s="194" t="s">
        <v>262</v>
      </c>
      <c r="IX15" s="194" t="s">
        <v>262</v>
      </c>
      <c r="IY15" s="194" t="s">
        <v>262</v>
      </c>
      <c r="IZ15" s="194" t="s">
        <v>262</v>
      </c>
      <c r="JA15" s="194" t="s">
        <v>262</v>
      </c>
      <c r="JB15" s="194" t="s">
        <v>262</v>
      </c>
      <c r="JC15" s="194" t="s">
        <v>262</v>
      </c>
      <c r="JD15" s="194" t="s">
        <v>262</v>
      </c>
      <c r="JE15" s="194" t="s">
        <v>262</v>
      </c>
      <c r="JF15" s="194" t="s">
        <v>262</v>
      </c>
      <c r="JG15" s="194" t="s">
        <v>262</v>
      </c>
      <c r="JH15" s="194" t="s">
        <v>262</v>
      </c>
      <c r="JI15" s="194" t="s">
        <v>262</v>
      </c>
    </row>
    <row r="16" spans="1:269" ht="23.25" customHeight="1" x14ac:dyDescent="0.3">
      <c r="A16" s="186"/>
      <c r="B16" s="56" t="s">
        <v>9</v>
      </c>
      <c r="C16" s="195">
        <v>789.029</v>
      </c>
      <c r="D16" s="195">
        <v>396</v>
      </c>
      <c r="E16" s="195">
        <v>227</v>
      </c>
      <c r="F16" s="195">
        <v>14</v>
      </c>
      <c r="G16" s="195">
        <v>149</v>
      </c>
      <c r="H16" s="273"/>
      <c r="I16" s="195">
        <v>32.238</v>
      </c>
      <c r="J16" s="195" t="s">
        <v>787</v>
      </c>
      <c r="K16" s="195" t="s">
        <v>787</v>
      </c>
      <c r="L16" s="195">
        <v>3.1760000000000002</v>
      </c>
      <c r="M16" s="195">
        <v>111.571</v>
      </c>
      <c r="N16" s="195">
        <v>2.0259999999999998</v>
      </c>
      <c r="O16" s="195">
        <v>5.2990000000000004</v>
      </c>
      <c r="P16" s="195" t="s">
        <v>787</v>
      </c>
      <c r="Q16" s="195">
        <v>1.2509999999999999</v>
      </c>
      <c r="R16" s="195">
        <v>30.404</v>
      </c>
      <c r="S16" s="195">
        <v>0.57899999999999996</v>
      </c>
      <c r="T16" s="195">
        <v>1.2529999999999999</v>
      </c>
      <c r="U16" s="195">
        <v>3.2029999999999998</v>
      </c>
      <c r="V16" s="195">
        <v>3.278</v>
      </c>
      <c r="W16" s="195">
        <v>0.69099999999999995</v>
      </c>
      <c r="X16" s="195">
        <v>0.72099999999999997</v>
      </c>
      <c r="Y16" s="195">
        <v>0.88400000000000001</v>
      </c>
      <c r="Z16" s="195">
        <v>1.6160000000000001</v>
      </c>
      <c r="AA16" s="195">
        <v>2.89</v>
      </c>
      <c r="AB16" s="195">
        <v>1.159</v>
      </c>
      <c r="AC16" s="195">
        <v>8.3149999999999995</v>
      </c>
      <c r="AD16" s="195">
        <v>3.456</v>
      </c>
      <c r="AE16" s="195">
        <v>1.0189999999999999</v>
      </c>
      <c r="AF16" s="195">
        <v>0.82399999999999995</v>
      </c>
      <c r="AG16" s="195">
        <v>0.70299999999999996</v>
      </c>
      <c r="AH16" s="195">
        <v>0.61499999999999999</v>
      </c>
      <c r="AI16" s="195">
        <v>0.79300000000000004</v>
      </c>
      <c r="AJ16" s="195">
        <v>1.496</v>
      </c>
      <c r="AK16" s="195">
        <v>1.2589999999999999</v>
      </c>
      <c r="AL16" s="195">
        <v>12.292</v>
      </c>
      <c r="AM16" s="195" t="s">
        <v>787</v>
      </c>
      <c r="AN16" s="195">
        <v>1.2450000000000001</v>
      </c>
      <c r="AO16" s="195">
        <v>0.88100000000000001</v>
      </c>
      <c r="AP16" s="195">
        <v>14.827999999999999</v>
      </c>
      <c r="AQ16" s="195">
        <v>1.478</v>
      </c>
      <c r="AR16" s="195">
        <v>35.127000000000002</v>
      </c>
      <c r="AS16" s="195">
        <v>2.8759999999999999</v>
      </c>
      <c r="AT16" s="195">
        <v>3.597</v>
      </c>
      <c r="AU16" s="195">
        <v>1.073</v>
      </c>
      <c r="AV16" s="195">
        <v>0.872</v>
      </c>
      <c r="AW16" s="195">
        <v>3.7629999999999999</v>
      </c>
      <c r="AX16" s="195">
        <v>1.4139999999999999</v>
      </c>
      <c r="AY16" s="195" t="s">
        <v>787</v>
      </c>
      <c r="AZ16" s="195">
        <v>2.6549999999999998</v>
      </c>
      <c r="BA16" s="195">
        <v>2.4020000000000001</v>
      </c>
      <c r="BB16" s="195">
        <v>0.52800000000000002</v>
      </c>
      <c r="BC16" s="195">
        <v>0.79900000000000004</v>
      </c>
      <c r="BD16" s="195" t="s">
        <v>787</v>
      </c>
      <c r="BE16" s="195">
        <v>16.867999999999999</v>
      </c>
      <c r="BF16" s="195">
        <v>2.7759999999999998</v>
      </c>
      <c r="BG16" s="195">
        <v>1.165</v>
      </c>
      <c r="BH16" s="195">
        <v>2.036</v>
      </c>
      <c r="BI16" s="195">
        <v>2.4790000000000001</v>
      </c>
      <c r="BJ16" s="195">
        <v>2.8290000000000002</v>
      </c>
      <c r="BK16" s="195">
        <v>2.1640000000000001</v>
      </c>
      <c r="BL16" s="195">
        <v>65.165000000000006</v>
      </c>
      <c r="BM16" s="195" t="s">
        <v>787</v>
      </c>
      <c r="BN16" s="195">
        <v>14.145</v>
      </c>
      <c r="BO16" s="195" t="s">
        <v>787</v>
      </c>
      <c r="BP16" s="195">
        <v>1.7949999999999999</v>
      </c>
      <c r="BQ16" s="195">
        <v>1.24</v>
      </c>
      <c r="BR16" s="195">
        <v>8.2219999999999995</v>
      </c>
      <c r="BS16" s="195" t="s">
        <v>787</v>
      </c>
      <c r="BT16" s="195" t="s">
        <v>787</v>
      </c>
      <c r="BU16" s="195" t="s">
        <v>787</v>
      </c>
      <c r="BV16" s="195">
        <v>10.711</v>
      </c>
      <c r="BW16" s="195" t="s">
        <v>787</v>
      </c>
      <c r="BX16" s="195">
        <v>0.83</v>
      </c>
      <c r="BY16" s="195" t="s">
        <v>787</v>
      </c>
      <c r="BZ16" s="195" t="s">
        <v>787</v>
      </c>
      <c r="CA16" s="195" t="s">
        <v>787</v>
      </c>
      <c r="CB16" s="195" t="s">
        <v>787</v>
      </c>
      <c r="CC16" s="195" t="s">
        <v>787</v>
      </c>
      <c r="CD16" s="195" t="s">
        <v>787</v>
      </c>
      <c r="CE16" s="195" t="s">
        <v>787</v>
      </c>
      <c r="CF16" s="195" t="s">
        <v>787</v>
      </c>
      <c r="CG16" s="195" t="s">
        <v>787</v>
      </c>
      <c r="CH16" s="195" t="s">
        <v>787</v>
      </c>
      <c r="CI16" s="195" t="s">
        <v>787</v>
      </c>
      <c r="CJ16" s="195" t="s">
        <v>787</v>
      </c>
      <c r="CK16" s="195" t="s">
        <v>787</v>
      </c>
      <c r="CL16" s="195" t="s">
        <v>787</v>
      </c>
      <c r="CM16" s="195" t="s">
        <v>787</v>
      </c>
      <c r="CN16" s="195" t="s">
        <v>787</v>
      </c>
      <c r="CO16" s="195" t="s">
        <v>787</v>
      </c>
      <c r="CP16" s="195" t="s">
        <v>787</v>
      </c>
      <c r="CQ16" s="195">
        <v>2.3759999999999999</v>
      </c>
      <c r="CR16" s="195">
        <v>98.278999999999996</v>
      </c>
      <c r="CS16" s="195" t="s">
        <v>787</v>
      </c>
      <c r="CT16" s="195" t="s">
        <v>787</v>
      </c>
      <c r="CU16" s="195" t="s">
        <v>787</v>
      </c>
      <c r="CV16" s="195" t="s">
        <v>787</v>
      </c>
      <c r="CW16" s="195">
        <v>5.1180000000000003</v>
      </c>
      <c r="CX16" s="195">
        <v>1.496</v>
      </c>
      <c r="CY16" s="195" t="s">
        <v>787</v>
      </c>
      <c r="CZ16" s="195" t="s">
        <v>787</v>
      </c>
      <c r="DA16" s="195" t="s">
        <v>787</v>
      </c>
      <c r="DB16" s="195" t="s">
        <v>787</v>
      </c>
      <c r="DC16" s="195" t="s">
        <v>787</v>
      </c>
      <c r="DD16" s="195" t="s">
        <v>787</v>
      </c>
      <c r="DE16" s="195">
        <v>0.80100000000000005</v>
      </c>
      <c r="DF16" s="195" t="s">
        <v>787</v>
      </c>
      <c r="DG16" s="195" t="s">
        <v>787</v>
      </c>
      <c r="DH16" s="195" t="s">
        <v>787</v>
      </c>
      <c r="DI16" s="195" t="s">
        <v>787</v>
      </c>
      <c r="DJ16" s="195" t="s">
        <v>787</v>
      </c>
      <c r="DK16" s="195" t="s">
        <v>787</v>
      </c>
      <c r="DL16" s="195" t="s">
        <v>787</v>
      </c>
      <c r="DM16" s="195" t="s">
        <v>787</v>
      </c>
      <c r="DN16" s="195" t="s">
        <v>787</v>
      </c>
      <c r="DO16" s="195" t="s">
        <v>787</v>
      </c>
      <c r="DP16" s="195" t="s">
        <v>787</v>
      </c>
      <c r="DQ16" s="195" t="s">
        <v>787</v>
      </c>
      <c r="DR16" s="195">
        <v>2.286</v>
      </c>
      <c r="DS16" s="195">
        <v>1.095</v>
      </c>
      <c r="DT16" s="195">
        <v>0.68600000000000005</v>
      </c>
      <c r="DU16" s="195">
        <v>0.09</v>
      </c>
      <c r="DV16" s="195">
        <v>0.81399999999999995</v>
      </c>
      <c r="DW16" s="195">
        <v>0.19900000000000001</v>
      </c>
      <c r="DX16" s="195">
        <v>1.595</v>
      </c>
      <c r="DY16" s="195">
        <v>0.38100000000000001</v>
      </c>
      <c r="DZ16" s="195">
        <v>0.38800000000000001</v>
      </c>
      <c r="EA16" s="195">
        <v>0.54100000000000004</v>
      </c>
      <c r="EB16" s="195">
        <v>0.34399999999999997</v>
      </c>
      <c r="EC16" s="195">
        <v>1.046</v>
      </c>
      <c r="ED16" s="195">
        <v>1.405</v>
      </c>
      <c r="EE16" s="195">
        <v>0.38100000000000001</v>
      </c>
      <c r="EF16" s="195">
        <v>0.22800000000000001</v>
      </c>
      <c r="EG16" s="195">
        <v>0.59</v>
      </c>
      <c r="EH16" s="195">
        <v>0.92800000000000005</v>
      </c>
      <c r="EI16" s="195">
        <v>0.04</v>
      </c>
      <c r="EJ16" s="195">
        <v>1.409</v>
      </c>
      <c r="EK16" s="195">
        <v>1.357</v>
      </c>
      <c r="EL16" s="195">
        <v>0.46899999999999997</v>
      </c>
      <c r="EM16" s="195">
        <v>1.387</v>
      </c>
      <c r="EN16" s="195">
        <v>1.419</v>
      </c>
      <c r="EO16" s="195">
        <v>0.89200000000000002</v>
      </c>
      <c r="EP16" s="195">
        <v>0.22800000000000001</v>
      </c>
      <c r="EQ16" s="195">
        <v>1.6819999999999999</v>
      </c>
      <c r="ER16" s="195">
        <v>0.753</v>
      </c>
      <c r="ES16" s="195">
        <v>0.70599999999999996</v>
      </c>
      <c r="ET16" s="195">
        <v>0.747</v>
      </c>
      <c r="EU16" s="195">
        <v>1</v>
      </c>
      <c r="EV16" s="195">
        <v>0.35299999999999998</v>
      </c>
      <c r="EW16" s="195">
        <v>2.069</v>
      </c>
      <c r="EX16" s="195">
        <v>1.8859999999999999</v>
      </c>
      <c r="EY16" s="195">
        <v>0.73699999999999999</v>
      </c>
      <c r="EZ16" s="195">
        <v>1.216</v>
      </c>
      <c r="FA16" s="195">
        <v>1.8120000000000001</v>
      </c>
      <c r="FB16" s="195">
        <v>0.312</v>
      </c>
      <c r="FC16" s="195">
        <v>1.1060000000000001</v>
      </c>
      <c r="FD16" s="195">
        <v>0.89900000000000002</v>
      </c>
      <c r="FE16" s="195">
        <v>0.627</v>
      </c>
      <c r="FF16" s="195">
        <v>2.2290000000000001</v>
      </c>
      <c r="FG16" s="195">
        <v>2.7959999999999998</v>
      </c>
      <c r="FH16" s="195">
        <v>1.58</v>
      </c>
      <c r="FI16" s="195">
        <v>1.7090000000000001</v>
      </c>
      <c r="FJ16" s="195">
        <v>1.383</v>
      </c>
      <c r="FK16" s="195">
        <v>0.36099999999999999</v>
      </c>
      <c r="FL16" s="195">
        <v>0.81100000000000005</v>
      </c>
      <c r="FM16" s="195">
        <v>1.484</v>
      </c>
      <c r="FN16" s="195">
        <v>0.45300000000000001</v>
      </c>
      <c r="FO16" s="195">
        <v>3.6680000000000001</v>
      </c>
      <c r="FP16" s="195">
        <v>1.3140000000000001</v>
      </c>
      <c r="FQ16" s="195">
        <v>0.86099999999999999</v>
      </c>
      <c r="FR16" s="195">
        <v>0.34599999999999997</v>
      </c>
      <c r="FS16" s="195">
        <v>0.81799999999999995</v>
      </c>
      <c r="FT16" s="195">
        <v>1.786</v>
      </c>
      <c r="FU16" s="195">
        <v>2.2429999999999999</v>
      </c>
      <c r="FV16" s="195">
        <v>0.83799999999999997</v>
      </c>
      <c r="FW16" s="195">
        <v>0.29299999999999998</v>
      </c>
      <c r="FX16" s="195">
        <v>0.28100000000000003</v>
      </c>
      <c r="FY16" s="195">
        <v>0.86899999999999999</v>
      </c>
      <c r="FZ16" s="195">
        <v>0.51500000000000001</v>
      </c>
      <c r="GA16" s="195">
        <v>0.52700000000000002</v>
      </c>
      <c r="GB16" s="195">
        <v>0.19400000000000001</v>
      </c>
      <c r="GC16" s="195">
        <v>0.71899999999999997</v>
      </c>
      <c r="GD16" s="195">
        <v>1.093</v>
      </c>
      <c r="GE16" s="195">
        <v>0.93899999999999995</v>
      </c>
      <c r="GF16" s="195">
        <v>0.61599999999999999</v>
      </c>
      <c r="GG16" s="195">
        <v>1.78</v>
      </c>
      <c r="GH16" s="195">
        <v>1.337</v>
      </c>
      <c r="GI16" s="195">
        <v>1.6619999999999999</v>
      </c>
      <c r="GJ16" s="195">
        <v>1.2270000000000001</v>
      </c>
      <c r="GK16" s="195">
        <v>0.79900000000000004</v>
      </c>
      <c r="GL16" s="195">
        <v>2.859</v>
      </c>
      <c r="GM16" s="195">
        <v>0.86599999999999999</v>
      </c>
      <c r="GN16" s="195">
        <v>0.53600000000000003</v>
      </c>
      <c r="GO16" s="195">
        <v>1.3260000000000001</v>
      </c>
      <c r="GP16" s="195">
        <v>0.68200000000000005</v>
      </c>
      <c r="GQ16" s="195">
        <v>1.363</v>
      </c>
      <c r="GR16" s="195">
        <v>1.1419999999999999</v>
      </c>
      <c r="GS16" s="195">
        <v>1.161</v>
      </c>
      <c r="GT16" s="195">
        <v>2.8359999999999999</v>
      </c>
      <c r="GU16" s="195">
        <v>1.329</v>
      </c>
      <c r="GV16" s="195">
        <v>6.6000000000000003E-2</v>
      </c>
      <c r="GW16" s="195">
        <v>0.73699999999999999</v>
      </c>
      <c r="GX16" s="195">
        <v>0.29499999999999998</v>
      </c>
      <c r="GY16" s="195">
        <v>0.84399999999999997</v>
      </c>
      <c r="GZ16" s="195">
        <v>7.5999999999999998E-2</v>
      </c>
      <c r="HA16" s="195">
        <v>0.78900000000000003</v>
      </c>
      <c r="HB16" s="195">
        <v>1.042</v>
      </c>
      <c r="HC16" s="195">
        <v>1.5129999999999999</v>
      </c>
      <c r="HD16" s="195">
        <v>0.56599999999999995</v>
      </c>
      <c r="HE16" s="195">
        <v>0.86199999999999999</v>
      </c>
      <c r="HF16" s="195">
        <v>2.028</v>
      </c>
      <c r="HG16" s="195">
        <v>0.20399999999999999</v>
      </c>
      <c r="HH16" s="195">
        <v>0.97</v>
      </c>
      <c r="HI16" s="195">
        <v>1.698</v>
      </c>
      <c r="HJ16" s="195">
        <v>3.7559999999999998</v>
      </c>
      <c r="HK16" s="195">
        <v>1.423</v>
      </c>
      <c r="HL16" s="195">
        <v>1.782</v>
      </c>
      <c r="HM16" s="195">
        <v>1.948</v>
      </c>
      <c r="HN16" s="195">
        <v>0.77</v>
      </c>
      <c r="HO16" s="195">
        <v>3.597</v>
      </c>
      <c r="HP16" s="195">
        <v>0.29799999999999999</v>
      </c>
      <c r="HQ16" s="195">
        <v>0.39</v>
      </c>
      <c r="HR16" s="195">
        <v>0.245</v>
      </c>
      <c r="HS16" s="195">
        <v>0.68</v>
      </c>
      <c r="HT16" s="195">
        <v>0.14599999999999999</v>
      </c>
      <c r="HU16" s="195">
        <v>0.94899999999999995</v>
      </c>
      <c r="HV16" s="195">
        <v>0.27700000000000002</v>
      </c>
      <c r="HW16" s="195">
        <v>1.026</v>
      </c>
      <c r="HX16" s="195">
        <v>0.76300000000000001</v>
      </c>
      <c r="HY16" s="195">
        <v>0.60099999999999998</v>
      </c>
      <c r="HZ16" s="195">
        <v>0.67600000000000005</v>
      </c>
      <c r="IA16" s="195">
        <v>0.25700000000000001</v>
      </c>
      <c r="IB16" s="195">
        <v>0.30599999999999999</v>
      </c>
      <c r="IC16" s="195">
        <v>0.92900000000000005</v>
      </c>
      <c r="ID16" s="195">
        <v>1.5049999999999999</v>
      </c>
      <c r="IE16" s="195">
        <v>1.4999999999999999E-2</v>
      </c>
      <c r="IF16" s="195">
        <v>5.7000000000000002E-2</v>
      </c>
      <c r="IG16" s="195" t="s">
        <v>262</v>
      </c>
      <c r="IH16" s="195" t="s">
        <v>262</v>
      </c>
      <c r="II16" s="195">
        <v>0.27200000000000002</v>
      </c>
      <c r="IJ16" s="195">
        <v>0.53800000000000003</v>
      </c>
      <c r="IK16" s="195">
        <v>0.56599999999999995</v>
      </c>
      <c r="IL16" s="195">
        <v>0.41199999999999998</v>
      </c>
      <c r="IM16" s="195">
        <v>0.42899999999999999</v>
      </c>
      <c r="IN16" s="195">
        <v>0.29799999999999999</v>
      </c>
      <c r="IO16" s="195">
        <v>0.64100000000000001</v>
      </c>
      <c r="IP16" s="195">
        <v>3.7989999999999999</v>
      </c>
      <c r="IQ16" s="195">
        <v>1.0620000000000001</v>
      </c>
      <c r="IR16" s="195">
        <v>0.65</v>
      </c>
      <c r="IS16" s="195">
        <v>0.64300000000000002</v>
      </c>
      <c r="IT16" s="195">
        <v>8.5000000000000006E-2</v>
      </c>
      <c r="IU16" s="195">
        <v>0.68700000000000006</v>
      </c>
      <c r="IV16" s="195">
        <v>0.28199999999999997</v>
      </c>
      <c r="IW16" s="195">
        <v>0.625</v>
      </c>
      <c r="IX16" s="195">
        <v>1.5880000000000001</v>
      </c>
      <c r="IY16" s="195">
        <v>8.6679999999999993</v>
      </c>
      <c r="IZ16" s="195">
        <v>0.73899999999999999</v>
      </c>
      <c r="JA16" s="195">
        <v>0.83699999999999997</v>
      </c>
      <c r="JB16" s="195">
        <v>1.1040000000000001</v>
      </c>
      <c r="JC16" s="195">
        <v>0.93</v>
      </c>
      <c r="JD16" s="195">
        <v>1.181</v>
      </c>
      <c r="JE16" s="195">
        <v>0.86399999999999999</v>
      </c>
      <c r="JF16" s="195">
        <v>0.161</v>
      </c>
      <c r="JG16" s="195">
        <v>0.53300000000000003</v>
      </c>
      <c r="JH16" s="195">
        <v>0.52400000000000002</v>
      </c>
      <c r="JI16" s="195" t="s">
        <v>262</v>
      </c>
    </row>
    <row r="17" spans="1:269" ht="23.25" customHeight="1" x14ac:dyDescent="0.3">
      <c r="A17" s="186"/>
      <c r="B17" s="60" t="s">
        <v>15</v>
      </c>
      <c r="C17" s="191">
        <v>8075.2460000000001</v>
      </c>
      <c r="D17" s="191">
        <v>4257</v>
      </c>
      <c r="E17" s="191">
        <v>1881</v>
      </c>
      <c r="F17" s="191">
        <v>775</v>
      </c>
      <c r="G17" s="191">
        <v>1160</v>
      </c>
      <c r="H17" s="273"/>
      <c r="I17" s="191">
        <v>669.95299999999997</v>
      </c>
      <c r="J17" s="191" t="s">
        <v>787</v>
      </c>
      <c r="K17" s="191" t="s">
        <v>787</v>
      </c>
      <c r="L17" s="191">
        <v>148.554</v>
      </c>
      <c r="M17" s="191">
        <v>200.36600000000001</v>
      </c>
      <c r="N17" s="191">
        <v>61.171999999999997</v>
      </c>
      <c r="O17" s="191">
        <v>72.290999999999997</v>
      </c>
      <c r="P17" s="191" t="s">
        <v>787</v>
      </c>
      <c r="Q17" s="191">
        <v>53.417000000000002</v>
      </c>
      <c r="R17" s="191">
        <v>84.817999999999998</v>
      </c>
      <c r="S17" s="191">
        <v>41.223999999999997</v>
      </c>
      <c r="T17" s="191">
        <v>52.918999999999997</v>
      </c>
      <c r="U17" s="191">
        <v>69.915000000000006</v>
      </c>
      <c r="V17" s="191">
        <v>65.37</v>
      </c>
      <c r="W17" s="191">
        <v>35.773000000000003</v>
      </c>
      <c r="X17" s="191">
        <v>21.702000000000002</v>
      </c>
      <c r="Y17" s="191">
        <v>18.077999999999999</v>
      </c>
      <c r="Z17" s="191">
        <v>111.741</v>
      </c>
      <c r="AA17" s="191">
        <v>46.892000000000003</v>
      </c>
      <c r="AB17" s="191">
        <v>21.975000000000001</v>
      </c>
      <c r="AC17" s="191">
        <v>26.135999999999999</v>
      </c>
      <c r="AD17" s="191">
        <v>48.551000000000002</v>
      </c>
      <c r="AE17" s="191">
        <v>24.699000000000002</v>
      </c>
      <c r="AF17" s="191">
        <v>19.173999999999999</v>
      </c>
      <c r="AG17" s="191">
        <v>37.445</v>
      </c>
      <c r="AH17" s="191">
        <v>16.193999999999999</v>
      </c>
      <c r="AI17" s="191">
        <v>13.879</v>
      </c>
      <c r="AJ17" s="191">
        <v>20.466999999999999</v>
      </c>
      <c r="AK17" s="191">
        <v>44.052999999999997</v>
      </c>
      <c r="AL17" s="191">
        <v>126.82</v>
      </c>
      <c r="AM17" s="191" t="s">
        <v>787</v>
      </c>
      <c r="AN17" s="191">
        <v>20.827999999999999</v>
      </c>
      <c r="AO17" s="191">
        <v>10.005000000000001</v>
      </c>
      <c r="AP17" s="191">
        <v>32.128999999999998</v>
      </c>
      <c r="AQ17" s="191">
        <v>17.279</v>
      </c>
      <c r="AR17" s="191">
        <v>76.641000000000005</v>
      </c>
      <c r="AS17" s="191">
        <v>96.100999999999999</v>
      </c>
      <c r="AT17" s="191">
        <v>65.578000000000003</v>
      </c>
      <c r="AU17" s="191">
        <v>66.265000000000001</v>
      </c>
      <c r="AV17" s="191">
        <v>32.627000000000002</v>
      </c>
      <c r="AW17" s="191">
        <v>106.79</v>
      </c>
      <c r="AX17" s="191">
        <v>46.140999999999998</v>
      </c>
      <c r="AY17" s="191" t="s">
        <v>787</v>
      </c>
      <c r="AZ17" s="191">
        <v>47.436</v>
      </c>
      <c r="BA17" s="191">
        <v>53.420999999999999</v>
      </c>
      <c r="BB17" s="191">
        <v>22.864999999999998</v>
      </c>
      <c r="BC17" s="191">
        <v>36.457999999999998</v>
      </c>
      <c r="BD17" s="191" t="s">
        <v>787</v>
      </c>
      <c r="BE17" s="191">
        <v>199.499</v>
      </c>
      <c r="BF17" s="191">
        <v>155.58600000000001</v>
      </c>
      <c r="BG17" s="191">
        <v>69.162000000000006</v>
      </c>
      <c r="BH17" s="191">
        <v>91.879000000000005</v>
      </c>
      <c r="BI17" s="191">
        <v>54.709000000000003</v>
      </c>
      <c r="BJ17" s="191">
        <v>60.765999999999998</v>
      </c>
      <c r="BK17" s="191">
        <v>25.452000000000002</v>
      </c>
      <c r="BL17" s="191">
        <v>632.72199999999998</v>
      </c>
      <c r="BM17" s="191" t="s">
        <v>787</v>
      </c>
      <c r="BN17" s="191">
        <v>82.867999999999995</v>
      </c>
      <c r="BO17" s="191" t="s">
        <v>787</v>
      </c>
      <c r="BP17" s="191">
        <v>52.664000000000001</v>
      </c>
      <c r="BQ17" s="191">
        <v>31.271000000000001</v>
      </c>
      <c r="BR17" s="191">
        <v>86.632999999999996</v>
      </c>
      <c r="BS17" s="191" t="s">
        <v>787</v>
      </c>
      <c r="BT17" s="191" t="s">
        <v>787</v>
      </c>
      <c r="BU17" s="191" t="s">
        <v>787</v>
      </c>
      <c r="BV17" s="191">
        <v>35.404000000000003</v>
      </c>
      <c r="BW17" s="191" t="s">
        <v>787</v>
      </c>
      <c r="BX17" s="191">
        <v>28.285</v>
      </c>
      <c r="BY17" s="191" t="s">
        <v>787</v>
      </c>
      <c r="BZ17" s="191" t="s">
        <v>787</v>
      </c>
      <c r="CA17" s="191" t="s">
        <v>787</v>
      </c>
      <c r="CB17" s="191" t="s">
        <v>787</v>
      </c>
      <c r="CC17" s="191" t="s">
        <v>787</v>
      </c>
      <c r="CD17" s="191" t="s">
        <v>787</v>
      </c>
      <c r="CE17" s="191" t="s">
        <v>787</v>
      </c>
      <c r="CF17" s="191" t="s">
        <v>787</v>
      </c>
      <c r="CG17" s="191" t="s">
        <v>787</v>
      </c>
      <c r="CH17" s="191" t="s">
        <v>787</v>
      </c>
      <c r="CI17" s="191" t="s">
        <v>787</v>
      </c>
      <c r="CJ17" s="191" t="s">
        <v>787</v>
      </c>
      <c r="CK17" s="191" t="s">
        <v>787</v>
      </c>
      <c r="CL17" s="191" t="s">
        <v>787</v>
      </c>
      <c r="CM17" s="191" t="s">
        <v>787</v>
      </c>
      <c r="CN17" s="191" t="s">
        <v>787</v>
      </c>
      <c r="CO17" s="191" t="s">
        <v>787</v>
      </c>
      <c r="CP17" s="191" t="s">
        <v>787</v>
      </c>
      <c r="CQ17" s="191">
        <v>15.036</v>
      </c>
      <c r="CR17" s="191">
        <v>421.09399999999999</v>
      </c>
      <c r="CS17" s="191" t="s">
        <v>787</v>
      </c>
      <c r="CT17" s="191" t="s">
        <v>787</v>
      </c>
      <c r="CU17" s="191" t="s">
        <v>787</v>
      </c>
      <c r="CV17" s="191" t="s">
        <v>787</v>
      </c>
      <c r="CW17" s="191">
        <v>45.94</v>
      </c>
      <c r="CX17" s="191">
        <v>59.045000000000002</v>
      </c>
      <c r="CY17" s="191" t="s">
        <v>787</v>
      </c>
      <c r="CZ17" s="191" t="s">
        <v>787</v>
      </c>
      <c r="DA17" s="191" t="s">
        <v>787</v>
      </c>
      <c r="DB17" s="191" t="s">
        <v>787</v>
      </c>
      <c r="DC17" s="191" t="s">
        <v>787</v>
      </c>
      <c r="DD17" s="191" t="s">
        <v>787</v>
      </c>
      <c r="DE17" s="191">
        <v>59.704000000000001</v>
      </c>
      <c r="DF17" s="191" t="s">
        <v>787</v>
      </c>
      <c r="DG17" s="191" t="s">
        <v>787</v>
      </c>
      <c r="DH17" s="191" t="s">
        <v>787</v>
      </c>
      <c r="DI17" s="191" t="s">
        <v>787</v>
      </c>
      <c r="DJ17" s="191" t="s">
        <v>787</v>
      </c>
      <c r="DK17" s="191" t="s">
        <v>787</v>
      </c>
      <c r="DL17" s="191" t="s">
        <v>787</v>
      </c>
      <c r="DM17" s="191" t="s">
        <v>787</v>
      </c>
      <c r="DN17" s="191" t="s">
        <v>787</v>
      </c>
      <c r="DO17" s="191" t="s">
        <v>787</v>
      </c>
      <c r="DP17" s="191" t="s">
        <v>787</v>
      </c>
      <c r="DQ17" s="191" t="s">
        <v>787</v>
      </c>
      <c r="DR17" s="191">
        <v>14.907999999999999</v>
      </c>
      <c r="DS17" s="191">
        <v>5.665</v>
      </c>
      <c r="DT17" s="191">
        <v>4.7210000000000001</v>
      </c>
      <c r="DU17" s="191">
        <v>3.831</v>
      </c>
      <c r="DV17" s="191">
        <v>5.24</v>
      </c>
      <c r="DW17" s="191">
        <v>4.3819999999999997</v>
      </c>
      <c r="DX17" s="191">
        <v>13.771000000000001</v>
      </c>
      <c r="DY17" s="191">
        <v>7.0650000000000004</v>
      </c>
      <c r="DZ17" s="191">
        <v>6.2670000000000003</v>
      </c>
      <c r="EA17" s="191">
        <v>5.2430000000000003</v>
      </c>
      <c r="EB17" s="191">
        <v>5.7759999999999998</v>
      </c>
      <c r="EC17" s="191">
        <v>7.2510000000000003</v>
      </c>
      <c r="ED17" s="191">
        <v>15.015000000000001</v>
      </c>
      <c r="EE17" s="191">
        <v>4.38</v>
      </c>
      <c r="EF17" s="191">
        <v>4.3789999999999996</v>
      </c>
      <c r="EG17" s="191">
        <v>5.0910000000000002</v>
      </c>
      <c r="EH17" s="191">
        <v>7.3</v>
      </c>
      <c r="EI17" s="191">
        <v>7.4189999999999996</v>
      </c>
      <c r="EJ17" s="191">
        <v>11.308999999999999</v>
      </c>
      <c r="EK17" s="191">
        <v>13.891</v>
      </c>
      <c r="EL17" s="191">
        <v>12.37</v>
      </c>
      <c r="EM17" s="191">
        <v>13.388999999999999</v>
      </c>
      <c r="EN17" s="191">
        <v>7.1130000000000004</v>
      </c>
      <c r="EO17" s="191">
        <v>5.7880000000000003</v>
      </c>
      <c r="EP17" s="191">
        <v>4.0119999999999996</v>
      </c>
      <c r="EQ17" s="191">
        <v>11.922000000000001</v>
      </c>
      <c r="ER17" s="191">
        <v>4.3979999999999997</v>
      </c>
      <c r="ES17" s="191">
        <v>4.234</v>
      </c>
      <c r="ET17" s="191">
        <v>6.7939999999999996</v>
      </c>
      <c r="EU17" s="191">
        <v>6.9960000000000004</v>
      </c>
      <c r="EV17" s="191">
        <v>3.9969999999999999</v>
      </c>
      <c r="EW17" s="191">
        <v>11.917</v>
      </c>
      <c r="EX17" s="191">
        <v>8.3710000000000004</v>
      </c>
      <c r="EY17" s="191">
        <v>5.7430000000000003</v>
      </c>
      <c r="EZ17" s="191">
        <v>4.9400000000000004</v>
      </c>
      <c r="FA17" s="191">
        <v>4.3490000000000002</v>
      </c>
      <c r="FB17" s="191">
        <v>2.5750000000000002</v>
      </c>
      <c r="FC17" s="191">
        <v>13.416</v>
      </c>
      <c r="FD17" s="191">
        <v>7.9950000000000001</v>
      </c>
      <c r="FE17" s="191">
        <v>4.7</v>
      </c>
      <c r="FF17" s="191">
        <v>14.092000000000001</v>
      </c>
      <c r="FG17" s="191">
        <v>35.808</v>
      </c>
      <c r="FH17" s="191">
        <v>16.46</v>
      </c>
      <c r="FI17" s="191">
        <v>23.091999999999999</v>
      </c>
      <c r="FJ17" s="191">
        <v>8.9719999999999995</v>
      </c>
      <c r="FK17" s="191">
        <v>3.391</v>
      </c>
      <c r="FL17" s="191">
        <v>5.5970000000000004</v>
      </c>
      <c r="FM17" s="191">
        <v>11.278</v>
      </c>
      <c r="FN17" s="191">
        <v>3.4060000000000001</v>
      </c>
      <c r="FO17" s="191">
        <v>12.279</v>
      </c>
      <c r="FP17" s="191">
        <v>6.0309999999999997</v>
      </c>
      <c r="FQ17" s="191">
        <v>2.8759999999999999</v>
      </c>
      <c r="FR17" s="191">
        <v>3.5859999999999999</v>
      </c>
      <c r="FS17" s="191">
        <v>4.8879999999999999</v>
      </c>
      <c r="FT17" s="191">
        <v>8.99</v>
      </c>
      <c r="FU17" s="191">
        <v>16.263000000000002</v>
      </c>
      <c r="FV17" s="191">
        <v>5.7350000000000003</v>
      </c>
      <c r="FW17" s="191">
        <v>5.601</v>
      </c>
      <c r="FX17" s="191">
        <v>6.4080000000000004</v>
      </c>
      <c r="FY17" s="191">
        <v>7.7560000000000002</v>
      </c>
      <c r="FZ17" s="191">
        <v>4.5869999999999997</v>
      </c>
      <c r="GA17" s="191">
        <v>3.411</v>
      </c>
      <c r="GB17" s="191">
        <v>2.129</v>
      </c>
      <c r="GC17" s="191">
        <v>5.5410000000000004</v>
      </c>
      <c r="GD17" s="191">
        <v>4.8899999999999997</v>
      </c>
      <c r="GE17" s="191">
        <v>8.6780000000000008</v>
      </c>
      <c r="GF17" s="191">
        <v>5.4340000000000002</v>
      </c>
      <c r="GG17" s="191">
        <v>11.06</v>
      </c>
      <c r="GH17" s="191">
        <v>13.384</v>
      </c>
      <c r="GI17" s="191">
        <v>8.4079999999999995</v>
      </c>
      <c r="GJ17" s="191">
        <v>6.2469999999999999</v>
      </c>
      <c r="GK17" s="191">
        <v>5.7460000000000004</v>
      </c>
      <c r="GL17" s="191">
        <v>10.272</v>
      </c>
      <c r="GM17" s="191">
        <v>4.9249999999999998</v>
      </c>
      <c r="GN17" s="191">
        <v>4.33</v>
      </c>
      <c r="GO17" s="191">
        <v>9.5009999999999994</v>
      </c>
      <c r="GP17" s="191">
        <v>2.8719999999999999</v>
      </c>
      <c r="GQ17" s="191">
        <v>9.8360000000000003</v>
      </c>
      <c r="GR17" s="191">
        <v>5.9980000000000002</v>
      </c>
      <c r="GS17" s="191">
        <v>5.3410000000000002</v>
      </c>
      <c r="GT17" s="191">
        <v>18.616</v>
      </c>
      <c r="GU17" s="191">
        <v>14.967000000000001</v>
      </c>
      <c r="GV17" s="191">
        <v>3.0619999999999998</v>
      </c>
      <c r="GW17" s="191">
        <v>4.75</v>
      </c>
      <c r="GX17" s="191">
        <v>4.4189999999999996</v>
      </c>
      <c r="GY17" s="191">
        <v>8.2629999999999999</v>
      </c>
      <c r="GZ17" s="191">
        <v>2.984</v>
      </c>
      <c r="HA17" s="191">
        <v>4.7839999999999998</v>
      </c>
      <c r="HB17" s="191">
        <v>6.29</v>
      </c>
      <c r="HC17" s="191">
        <v>7.1020000000000003</v>
      </c>
      <c r="HD17" s="191">
        <v>5.5170000000000003</v>
      </c>
      <c r="HE17" s="191">
        <v>4.5209999999999999</v>
      </c>
      <c r="HF17" s="191">
        <v>9.1129999999999995</v>
      </c>
      <c r="HG17" s="191">
        <v>7.57</v>
      </c>
      <c r="HH17" s="191">
        <v>14.321</v>
      </c>
      <c r="HI17" s="191">
        <v>14.412000000000001</v>
      </c>
      <c r="HJ17" s="191">
        <v>18.082999999999998</v>
      </c>
      <c r="HK17" s="191">
        <v>6.0990000000000002</v>
      </c>
      <c r="HL17" s="191">
        <v>9.9239999999999995</v>
      </c>
      <c r="HM17" s="191">
        <v>14</v>
      </c>
      <c r="HN17" s="191">
        <v>11.086</v>
      </c>
      <c r="HO17" s="191">
        <v>19.05</v>
      </c>
      <c r="HP17" s="191">
        <v>5.0010000000000003</v>
      </c>
      <c r="HQ17" s="191">
        <v>2.7010000000000001</v>
      </c>
      <c r="HR17" s="191">
        <v>4.0019999999999998</v>
      </c>
      <c r="HS17" s="191">
        <v>5.46</v>
      </c>
      <c r="HT17" s="191">
        <v>3.153</v>
      </c>
      <c r="HU17" s="191">
        <v>3.3039999999999998</v>
      </c>
      <c r="HV17" s="191">
        <v>7.9749999999999996</v>
      </c>
      <c r="HW17" s="191">
        <v>22.757000000000001</v>
      </c>
      <c r="HX17" s="191">
        <v>5.516</v>
      </c>
      <c r="HY17" s="191">
        <v>10.81</v>
      </c>
      <c r="HZ17" s="191">
        <v>2.8039999999999998</v>
      </c>
      <c r="IA17" s="191">
        <v>1.9259999999999999</v>
      </c>
      <c r="IB17" s="191">
        <v>4.12</v>
      </c>
      <c r="IC17" s="191">
        <v>5.2690000000000001</v>
      </c>
      <c r="ID17" s="191">
        <v>10.589</v>
      </c>
      <c r="IE17" s="191">
        <v>1.645</v>
      </c>
      <c r="IF17" s="191">
        <v>1.7509999999999999</v>
      </c>
      <c r="IG17" s="191">
        <v>1.454</v>
      </c>
      <c r="IH17" s="191">
        <v>0.85</v>
      </c>
      <c r="II17" s="191">
        <v>3.3540000000000001</v>
      </c>
      <c r="IJ17" s="191">
        <v>4.6040000000000001</v>
      </c>
      <c r="IK17" s="191">
        <v>3.6669999999999998</v>
      </c>
      <c r="IL17" s="191">
        <v>2.9529999999999998</v>
      </c>
      <c r="IM17" s="191">
        <v>2.8149999999999999</v>
      </c>
      <c r="IN17" s="191">
        <v>3.31</v>
      </c>
      <c r="IO17" s="191">
        <v>4.8780000000000001</v>
      </c>
      <c r="IP17" s="191">
        <v>35.704000000000001</v>
      </c>
      <c r="IQ17" s="191">
        <v>12.143000000000001</v>
      </c>
      <c r="IR17" s="191">
        <v>6.2779999999999996</v>
      </c>
      <c r="IS17" s="191">
        <v>3.6269999999999998</v>
      </c>
      <c r="IT17" s="191">
        <v>12.016999999999999</v>
      </c>
      <c r="IU17" s="191">
        <v>4.492</v>
      </c>
      <c r="IV17" s="191">
        <v>4.2930000000000001</v>
      </c>
      <c r="IW17" s="191">
        <v>7.9790000000000001</v>
      </c>
      <c r="IX17" s="191">
        <v>10.83</v>
      </c>
      <c r="IY17" s="191">
        <v>36.436</v>
      </c>
      <c r="IZ17" s="191">
        <v>4.0970000000000004</v>
      </c>
      <c r="JA17" s="191">
        <v>3.77</v>
      </c>
      <c r="JB17" s="191">
        <v>6.492</v>
      </c>
      <c r="JC17" s="191">
        <v>6.7560000000000002</v>
      </c>
      <c r="JD17" s="191">
        <v>10.351000000000001</v>
      </c>
      <c r="JE17" s="191">
        <v>7.5609999999999999</v>
      </c>
      <c r="JF17" s="191">
        <v>3.1640000000000001</v>
      </c>
      <c r="JG17" s="191">
        <v>4.8890000000000002</v>
      </c>
      <c r="JH17" s="191">
        <v>6.3</v>
      </c>
      <c r="JI17" s="191">
        <v>4.7380000000000004</v>
      </c>
    </row>
    <row r="18" spans="1:269" ht="23.25" customHeight="1" x14ac:dyDescent="0.3">
      <c r="A18" s="186"/>
      <c r="B18" s="60" t="s">
        <v>19</v>
      </c>
      <c r="C18" s="191">
        <v>16237.364</v>
      </c>
      <c r="D18" s="191">
        <v>6600</v>
      </c>
      <c r="E18" s="191">
        <v>3174</v>
      </c>
      <c r="F18" s="191">
        <v>3015</v>
      </c>
      <c r="G18" s="191">
        <v>3447</v>
      </c>
      <c r="H18" s="273"/>
      <c r="I18" s="191">
        <v>691.81299999999999</v>
      </c>
      <c r="J18" s="191">
        <v>264.79500000000002</v>
      </c>
      <c r="K18" s="191">
        <v>417.74400000000003</v>
      </c>
      <c r="L18" s="191">
        <v>429.24599999999998</v>
      </c>
      <c r="M18" s="191">
        <v>207.369</v>
      </c>
      <c r="N18" s="191">
        <v>184.66</v>
      </c>
      <c r="O18" s="191">
        <v>137.214</v>
      </c>
      <c r="P18" s="191">
        <v>185.499</v>
      </c>
      <c r="Q18" s="191">
        <v>146.43299999999999</v>
      </c>
      <c r="R18" s="191">
        <v>144.19200000000001</v>
      </c>
      <c r="S18" s="191">
        <v>73.817999999999998</v>
      </c>
      <c r="T18" s="191">
        <v>84.850999999999999</v>
      </c>
      <c r="U18" s="191">
        <v>42.234999999999999</v>
      </c>
      <c r="V18" s="191">
        <v>56.411000000000001</v>
      </c>
      <c r="W18" s="191">
        <v>88.917000000000002</v>
      </c>
      <c r="X18" s="191">
        <v>72.853999999999999</v>
      </c>
      <c r="Y18" s="191">
        <v>90.466999999999999</v>
      </c>
      <c r="Z18" s="191">
        <v>75.444999999999993</v>
      </c>
      <c r="AA18" s="191">
        <v>62.741999999999997</v>
      </c>
      <c r="AB18" s="191">
        <v>80.054000000000002</v>
      </c>
      <c r="AC18" s="191">
        <v>45.8</v>
      </c>
      <c r="AD18" s="191">
        <v>59.881999999999998</v>
      </c>
      <c r="AE18" s="191">
        <v>62.03</v>
      </c>
      <c r="AF18" s="191">
        <v>49.356000000000002</v>
      </c>
      <c r="AG18" s="191">
        <v>32.615000000000002</v>
      </c>
      <c r="AH18" s="191">
        <v>44.232999999999997</v>
      </c>
      <c r="AI18" s="191">
        <v>34.701999999999998</v>
      </c>
      <c r="AJ18" s="191">
        <v>24.004999999999999</v>
      </c>
      <c r="AK18" s="191">
        <v>127.559</v>
      </c>
      <c r="AL18" s="191">
        <v>64.34</v>
      </c>
      <c r="AM18" s="191">
        <v>130.07900000000001</v>
      </c>
      <c r="AN18" s="191">
        <v>18.224</v>
      </c>
      <c r="AO18" s="191">
        <v>17.739999999999998</v>
      </c>
      <c r="AP18" s="191">
        <v>68.311999999999998</v>
      </c>
      <c r="AQ18" s="191">
        <v>40.302</v>
      </c>
      <c r="AR18" s="191">
        <v>99.721000000000004</v>
      </c>
      <c r="AS18" s="191">
        <v>160.886</v>
      </c>
      <c r="AT18" s="191">
        <v>114.19</v>
      </c>
      <c r="AU18" s="191">
        <v>61.595999999999997</v>
      </c>
      <c r="AV18" s="191">
        <v>43.073</v>
      </c>
      <c r="AW18" s="191">
        <v>181.31299999999999</v>
      </c>
      <c r="AX18" s="191">
        <v>106.038</v>
      </c>
      <c r="AY18" s="191">
        <v>81.641000000000005</v>
      </c>
      <c r="AZ18" s="191">
        <v>66.849000000000004</v>
      </c>
      <c r="BA18" s="191">
        <v>67.147999999999996</v>
      </c>
      <c r="BB18" s="191">
        <v>47.460999999999999</v>
      </c>
      <c r="BC18" s="191">
        <v>59.787999999999997</v>
      </c>
      <c r="BD18" s="191">
        <v>373.93</v>
      </c>
      <c r="BE18" s="191">
        <v>198.66499999999999</v>
      </c>
      <c r="BF18" s="191">
        <v>185.59399999999999</v>
      </c>
      <c r="BG18" s="191">
        <v>62.921999999999997</v>
      </c>
      <c r="BH18" s="191">
        <v>111.276</v>
      </c>
      <c r="BI18" s="191">
        <v>86.965999999999994</v>
      </c>
      <c r="BJ18" s="191">
        <v>94.828000000000003</v>
      </c>
      <c r="BK18" s="191">
        <v>41.097999999999999</v>
      </c>
      <c r="BL18" s="191">
        <v>293.923</v>
      </c>
      <c r="BM18" s="191">
        <v>364.75799999999998</v>
      </c>
      <c r="BN18" s="191">
        <v>181.95500000000001</v>
      </c>
      <c r="BO18" s="191">
        <v>156.232</v>
      </c>
      <c r="BP18" s="191">
        <v>89.596000000000004</v>
      </c>
      <c r="BQ18" s="191">
        <v>92.132000000000005</v>
      </c>
      <c r="BR18" s="191">
        <v>47.72</v>
      </c>
      <c r="BS18" s="191">
        <v>79.298000000000002</v>
      </c>
      <c r="BT18" s="191">
        <v>68.745000000000005</v>
      </c>
      <c r="BU18" s="191">
        <v>69.158000000000001</v>
      </c>
      <c r="BV18" s="191">
        <v>44.194000000000003</v>
      </c>
      <c r="BW18" s="191">
        <v>44.718000000000004</v>
      </c>
      <c r="BX18" s="191">
        <v>36.521000000000001</v>
      </c>
      <c r="BY18" s="191">
        <v>24.390999999999998</v>
      </c>
      <c r="BZ18" s="191">
        <v>64.596999999999994</v>
      </c>
      <c r="CA18" s="191">
        <v>38.735999999999997</v>
      </c>
      <c r="CB18" s="191">
        <v>35.984000000000002</v>
      </c>
      <c r="CC18" s="191">
        <v>29.407</v>
      </c>
      <c r="CD18" s="191">
        <v>30.573</v>
      </c>
      <c r="CE18" s="191">
        <v>18.491</v>
      </c>
      <c r="CF18" s="191">
        <v>18.533000000000001</v>
      </c>
      <c r="CG18" s="191">
        <v>22.991</v>
      </c>
      <c r="CH18" s="191">
        <v>18.097999999999999</v>
      </c>
      <c r="CI18" s="191">
        <v>16.202999999999999</v>
      </c>
      <c r="CJ18" s="191">
        <v>14.286</v>
      </c>
      <c r="CK18" s="191">
        <v>17.617999999999999</v>
      </c>
      <c r="CL18" s="191">
        <v>8.9</v>
      </c>
      <c r="CM18" s="191">
        <v>9.2420000000000009</v>
      </c>
      <c r="CN18" s="191">
        <v>4.242</v>
      </c>
      <c r="CO18" s="191">
        <v>5.9930000000000003</v>
      </c>
      <c r="CP18" s="191">
        <v>84.841999999999999</v>
      </c>
      <c r="CQ18" s="191">
        <v>33.908000000000001</v>
      </c>
      <c r="CR18" s="191">
        <v>262.05799999999999</v>
      </c>
      <c r="CS18" s="191">
        <v>258.61</v>
      </c>
      <c r="CT18" s="191">
        <v>187.786</v>
      </c>
      <c r="CU18" s="191">
        <v>105.512</v>
      </c>
      <c r="CV18" s="191">
        <v>73.430999999999997</v>
      </c>
      <c r="CW18" s="191">
        <v>147.46</v>
      </c>
      <c r="CX18" s="191">
        <v>73.207999999999998</v>
      </c>
      <c r="CY18" s="191">
        <v>363.95299999999997</v>
      </c>
      <c r="CZ18" s="191">
        <v>337.31900000000002</v>
      </c>
      <c r="DA18" s="191">
        <v>310.74799999999999</v>
      </c>
      <c r="DB18" s="191">
        <v>254.31399999999999</v>
      </c>
      <c r="DC18" s="191">
        <v>276.97899999999998</v>
      </c>
      <c r="DD18" s="191">
        <v>234.35900000000001</v>
      </c>
      <c r="DE18" s="191">
        <v>185.63499999999999</v>
      </c>
      <c r="DF18" s="191">
        <v>158.33099999999999</v>
      </c>
      <c r="DG18" s="191">
        <v>90.903000000000006</v>
      </c>
      <c r="DH18" s="191">
        <v>41.206000000000003</v>
      </c>
      <c r="DI18" s="191">
        <v>106.417</v>
      </c>
      <c r="DJ18" s="191">
        <v>79.171000000000006</v>
      </c>
      <c r="DK18" s="191">
        <v>72.84</v>
      </c>
      <c r="DL18" s="191">
        <v>57.585000000000001</v>
      </c>
      <c r="DM18" s="191">
        <v>272.10300000000001</v>
      </c>
      <c r="DN18" s="191">
        <v>102.131</v>
      </c>
      <c r="DO18" s="191">
        <v>66.564999999999998</v>
      </c>
      <c r="DP18" s="191">
        <v>2.6</v>
      </c>
      <c r="DQ18" s="191">
        <v>2.077</v>
      </c>
      <c r="DR18" s="191">
        <v>64.942999999999998</v>
      </c>
      <c r="DS18" s="191">
        <v>19.329000000000001</v>
      </c>
      <c r="DT18" s="191">
        <v>14.837</v>
      </c>
      <c r="DU18" s="191">
        <v>14.811</v>
      </c>
      <c r="DV18" s="191">
        <v>15.227</v>
      </c>
      <c r="DW18" s="191">
        <v>19.239999999999998</v>
      </c>
      <c r="DX18" s="191">
        <v>48.411999999999999</v>
      </c>
      <c r="DY18" s="191">
        <v>33.573999999999998</v>
      </c>
      <c r="DZ18" s="191">
        <v>23.655000000000001</v>
      </c>
      <c r="EA18" s="191">
        <v>19.231000000000002</v>
      </c>
      <c r="EB18" s="191">
        <v>23.492999999999999</v>
      </c>
      <c r="EC18" s="191">
        <v>24.053999999999998</v>
      </c>
      <c r="ED18" s="191">
        <v>73.227999999999994</v>
      </c>
      <c r="EE18" s="191">
        <v>11.939</v>
      </c>
      <c r="EF18" s="191">
        <v>21.19</v>
      </c>
      <c r="EG18" s="191">
        <v>12.401999999999999</v>
      </c>
      <c r="EH18" s="191">
        <v>20.411000000000001</v>
      </c>
      <c r="EI18" s="191">
        <v>39.512</v>
      </c>
      <c r="EJ18" s="191">
        <v>41.195</v>
      </c>
      <c r="EK18" s="191">
        <v>47.005000000000003</v>
      </c>
      <c r="EL18" s="191">
        <v>66.766999999999996</v>
      </c>
      <c r="EM18" s="191">
        <v>39.412999999999997</v>
      </c>
      <c r="EN18" s="191">
        <v>19.414999999999999</v>
      </c>
      <c r="EO18" s="191">
        <v>16.98</v>
      </c>
      <c r="EP18" s="191">
        <v>21.425999999999998</v>
      </c>
      <c r="EQ18" s="191">
        <v>36.673999999999999</v>
      </c>
      <c r="ER18" s="191">
        <v>8.1489999999999991</v>
      </c>
      <c r="ES18" s="191">
        <v>5.2009999999999996</v>
      </c>
      <c r="ET18" s="191">
        <v>22.145</v>
      </c>
      <c r="EU18" s="191">
        <v>20.341000000000001</v>
      </c>
      <c r="EV18" s="191">
        <v>13.491</v>
      </c>
      <c r="EW18" s="191">
        <v>37.79</v>
      </c>
      <c r="EX18" s="191">
        <v>22.875</v>
      </c>
      <c r="EY18" s="191">
        <v>27.908000000000001</v>
      </c>
      <c r="EZ18" s="191">
        <v>15.512</v>
      </c>
      <c r="FA18" s="191">
        <v>7.8680000000000003</v>
      </c>
      <c r="FB18" s="191">
        <v>9.2880000000000003</v>
      </c>
      <c r="FC18" s="191">
        <v>57.14</v>
      </c>
      <c r="FD18" s="191">
        <v>24.805</v>
      </c>
      <c r="FE18" s="191">
        <v>20.646000000000001</v>
      </c>
      <c r="FF18" s="191">
        <v>51.444000000000003</v>
      </c>
      <c r="FG18" s="191">
        <v>38.277000000000001</v>
      </c>
      <c r="FH18" s="191">
        <v>45.58</v>
      </c>
      <c r="FI18" s="191">
        <v>83.781000000000006</v>
      </c>
      <c r="FJ18" s="191">
        <v>30.518000000000001</v>
      </c>
      <c r="FK18" s="191">
        <v>11.279</v>
      </c>
      <c r="FL18" s="191">
        <v>15.864000000000001</v>
      </c>
      <c r="FM18" s="191">
        <v>26.097999999999999</v>
      </c>
      <c r="FN18" s="191">
        <v>6.9429999999999996</v>
      </c>
      <c r="FO18" s="191">
        <v>18.364000000000001</v>
      </c>
      <c r="FP18" s="191">
        <v>17.530999999999999</v>
      </c>
      <c r="FQ18" s="191">
        <v>8.2750000000000004</v>
      </c>
      <c r="FR18" s="191">
        <v>8.125</v>
      </c>
      <c r="FS18" s="191">
        <v>12.441000000000001</v>
      </c>
      <c r="FT18" s="191">
        <v>26.446999999999999</v>
      </c>
      <c r="FU18" s="191">
        <v>52.563000000000002</v>
      </c>
      <c r="FV18" s="191">
        <v>14.683</v>
      </c>
      <c r="FW18" s="191">
        <v>17.364000000000001</v>
      </c>
      <c r="FX18" s="191">
        <v>8.8970000000000002</v>
      </c>
      <c r="FY18" s="191">
        <v>11.967000000000001</v>
      </c>
      <c r="FZ18" s="191">
        <v>15.448</v>
      </c>
      <c r="GA18" s="191">
        <v>11.561</v>
      </c>
      <c r="GB18" s="191">
        <v>8.0559999999999992</v>
      </c>
      <c r="GC18" s="191">
        <v>11.295999999999999</v>
      </c>
      <c r="GD18" s="191">
        <v>14.095000000000001</v>
      </c>
      <c r="GE18" s="191">
        <v>28.181000000000001</v>
      </c>
      <c r="GF18" s="191">
        <v>12.454000000000001</v>
      </c>
      <c r="GG18" s="191">
        <v>34.887999999999998</v>
      </c>
      <c r="GH18" s="191">
        <v>28.09</v>
      </c>
      <c r="GI18" s="191">
        <v>21.309000000000001</v>
      </c>
      <c r="GJ18" s="191">
        <v>17.649000000000001</v>
      </c>
      <c r="GK18" s="191">
        <v>14.994</v>
      </c>
      <c r="GL18" s="191">
        <v>27.132999999999999</v>
      </c>
      <c r="GM18" s="191">
        <v>10.305</v>
      </c>
      <c r="GN18" s="191">
        <v>11.944000000000001</v>
      </c>
      <c r="GO18" s="191">
        <v>23.45</v>
      </c>
      <c r="GP18" s="191">
        <v>8.2149999999999999</v>
      </c>
      <c r="GQ18" s="191">
        <v>32.165999999999997</v>
      </c>
      <c r="GR18" s="191">
        <v>13.61</v>
      </c>
      <c r="GS18" s="191">
        <v>10.097</v>
      </c>
      <c r="GT18" s="191">
        <v>74.307000000000002</v>
      </c>
      <c r="GU18" s="191">
        <v>49.280999999999999</v>
      </c>
      <c r="GV18" s="191">
        <v>17.940000000000001</v>
      </c>
      <c r="GW18" s="191">
        <v>11.11</v>
      </c>
      <c r="GX18" s="191">
        <v>13.425000000000001</v>
      </c>
      <c r="GY18" s="191">
        <v>25.959</v>
      </c>
      <c r="GZ18" s="191">
        <v>16.97</v>
      </c>
      <c r="HA18" s="191">
        <v>14.539</v>
      </c>
      <c r="HB18" s="191">
        <v>11.205</v>
      </c>
      <c r="HC18" s="191">
        <v>19.574000000000002</v>
      </c>
      <c r="HD18" s="191">
        <v>26.484999999999999</v>
      </c>
      <c r="HE18" s="191">
        <v>7.3719999999999999</v>
      </c>
      <c r="HF18" s="191">
        <v>21.905999999999999</v>
      </c>
      <c r="HG18" s="191">
        <v>5.4619999999999997</v>
      </c>
      <c r="HH18" s="191">
        <v>46.841000000000001</v>
      </c>
      <c r="HI18" s="191">
        <v>44.81</v>
      </c>
      <c r="HJ18" s="191">
        <v>12.468999999999999</v>
      </c>
      <c r="HK18" s="191">
        <v>17.683</v>
      </c>
      <c r="HL18" s="191">
        <v>37.832999999999998</v>
      </c>
      <c r="HM18" s="191">
        <v>47.747999999999998</v>
      </c>
      <c r="HN18" s="191">
        <v>19.411000000000001</v>
      </c>
      <c r="HO18" s="191">
        <v>11.528</v>
      </c>
      <c r="HP18" s="191">
        <v>12.13</v>
      </c>
      <c r="HQ18" s="191">
        <v>4.67</v>
      </c>
      <c r="HR18" s="191">
        <v>18.678999999999998</v>
      </c>
      <c r="HS18" s="191">
        <v>13.234999999999999</v>
      </c>
      <c r="HT18" s="191">
        <v>17.405999999999999</v>
      </c>
      <c r="HU18" s="191">
        <v>10.233000000000001</v>
      </c>
      <c r="HV18" s="191">
        <v>7.6989999999999998</v>
      </c>
      <c r="HW18" s="191">
        <v>2.5209999999999999</v>
      </c>
      <c r="HX18" s="191">
        <v>15.789</v>
      </c>
      <c r="HY18" s="191">
        <v>37.857999999999997</v>
      </c>
      <c r="HZ18" s="191">
        <v>15.401999999999999</v>
      </c>
      <c r="IA18" s="191">
        <v>14.638999999999999</v>
      </c>
      <c r="IB18" s="191">
        <v>21.806000000000001</v>
      </c>
      <c r="IC18" s="191">
        <v>18.358000000000001</v>
      </c>
      <c r="ID18" s="191">
        <v>37.237000000000002</v>
      </c>
      <c r="IE18" s="191">
        <v>8.7620000000000005</v>
      </c>
      <c r="IF18" s="191">
        <v>9.6649999999999991</v>
      </c>
      <c r="IG18" s="191">
        <v>12.832000000000001</v>
      </c>
      <c r="IH18" s="191">
        <v>8.4280000000000008</v>
      </c>
      <c r="II18" s="191">
        <v>17.413</v>
      </c>
      <c r="IJ18" s="191">
        <v>14.093</v>
      </c>
      <c r="IK18" s="191">
        <v>11.898999999999999</v>
      </c>
      <c r="IL18" s="191">
        <v>8.0980000000000008</v>
      </c>
      <c r="IM18" s="191">
        <v>5.9809999999999999</v>
      </c>
      <c r="IN18" s="191">
        <v>14.087999999999999</v>
      </c>
      <c r="IO18" s="191">
        <v>18.535</v>
      </c>
      <c r="IP18" s="191">
        <v>120.03700000000001</v>
      </c>
      <c r="IQ18" s="191">
        <v>44.972000000000001</v>
      </c>
      <c r="IR18" s="191">
        <v>28.393000000000001</v>
      </c>
      <c r="IS18" s="191">
        <v>11.228999999999999</v>
      </c>
      <c r="IT18" s="191">
        <v>24.233000000000001</v>
      </c>
      <c r="IU18" s="191">
        <v>16.768999999999998</v>
      </c>
      <c r="IV18" s="191">
        <v>15.88</v>
      </c>
      <c r="IW18" s="191">
        <v>26.527000000000001</v>
      </c>
      <c r="IX18" s="191">
        <v>34.723999999999997</v>
      </c>
      <c r="IY18" s="191">
        <v>67.206000000000003</v>
      </c>
      <c r="IZ18" s="191">
        <v>13.584</v>
      </c>
      <c r="JA18" s="191">
        <v>17.792000000000002</v>
      </c>
      <c r="JB18" s="191">
        <v>27.308</v>
      </c>
      <c r="JC18" s="191">
        <v>21.728000000000002</v>
      </c>
      <c r="JD18" s="191">
        <v>42.058999999999997</v>
      </c>
      <c r="JE18" s="191">
        <v>15.83</v>
      </c>
      <c r="JF18" s="191">
        <v>7.5019999999999998</v>
      </c>
      <c r="JG18" s="191">
        <v>7.96</v>
      </c>
      <c r="JH18" s="191">
        <v>14.692</v>
      </c>
      <c r="JI18" s="191">
        <v>14.384</v>
      </c>
    </row>
    <row r="19" spans="1:269" ht="23.25" customHeight="1" x14ac:dyDescent="0.3">
      <c r="A19" s="186"/>
      <c r="B19" s="60" t="s">
        <v>10</v>
      </c>
      <c r="C19" s="191">
        <v>3471.4609999999998</v>
      </c>
      <c r="D19" s="191">
        <v>911</v>
      </c>
      <c r="E19" s="191">
        <v>608</v>
      </c>
      <c r="F19" s="191">
        <v>943</v>
      </c>
      <c r="G19" s="191">
        <v>1008</v>
      </c>
      <c r="H19" s="273"/>
      <c r="I19" s="191">
        <v>59.225999999999999</v>
      </c>
      <c r="J19" s="191">
        <v>63.014000000000003</v>
      </c>
      <c r="K19" s="191">
        <v>55.008000000000003</v>
      </c>
      <c r="L19" s="191">
        <v>55.668999999999997</v>
      </c>
      <c r="M19" s="191">
        <v>37.198</v>
      </c>
      <c r="N19" s="191">
        <v>4.9720000000000004</v>
      </c>
      <c r="O19" s="191">
        <v>4.8479999999999999</v>
      </c>
      <c r="P19" s="191">
        <v>35.628999999999998</v>
      </c>
      <c r="Q19" s="191">
        <v>10.483000000000001</v>
      </c>
      <c r="R19" s="191">
        <v>5.7960000000000003</v>
      </c>
      <c r="S19" s="191">
        <v>5.806</v>
      </c>
      <c r="T19" s="191">
        <v>7.4530000000000003</v>
      </c>
      <c r="U19" s="191">
        <v>8.423</v>
      </c>
      <c r="V19" s="191">
        <v>6.9740000000000002</v>
      </c>
      <c r="W19" s="191">
        <v>9.3059999999999992</v>
      </c>
      <c r="X19" s="191">
        <v>22.986999999999998</v>
      </c>
      <c r="Y19" s="191">
        <v>20.832999999999998</v>
      </c>
      <c r="Z19" s="191">
        <v>8.9329999999999998</v>
      </c>
      <c r="AA19" s="191">
        <v>10.420999999999999</v>
      </c>
      <c r="AB19" s="191">
        <v>21.66</v>
      </c>
      <c r="AC19" s="191">
        <v>5.032</v>
      </c>
      <c r="AD19" s="191">
        <v>7.415</v>
      </c>
      <c r="AE19" s="191">
        <v>6.8470000000000004</v>
      </c>
      <c r="AF19" s="191">
        <v>17.751999999999999</v>
      </c>
      <c r="AG19" s="191">
        <v>2.67</v>
      </c>
      <c r="AH19" s="191">
        <v>12.372999999999999</v>
      </c>
      <c r="AI19" s="191">
        <v>3.2530000000000001</v>
      </c>
      <c r="AJ19" s="191">
        <v>13.439</v>
      </c>
      <c r="AK19" s="191">
        <v>10.862</v>
      </c>
      <c r="AL19" s="191">
        <v>12.183999999999999</v>
      </c>
      <c r="AM19" s="191">
        <v>9.7330000000000005</v>
      </c>
      <c r="AN19" s="191">
        <v>3.2189999999999999</v>
      </c>
      <c r="AO19" s="191">
        <v>2.61</v>
      </c>
      <c r="AP19" s="191">
        <v>8.3369999999999997</v>
      </c>
      <c r="AQ19" s="191">
        <v>4.0140000000000002</v>
      </c>
      <c r="AR19" s="191">
        <v>10.1</v>
      </c>
      <c r="AS19" s="191">
        <v>12.06</v>
      </c>
      <c r="AT19" s="191">
        <v>11.269</v>
      </c>
      <c r="AU19" s="191">
        <v>12.63</v>
      </c>
      <c r="AV19" s="191">
        <v>7.0019999999999998</v>
      </c>
      <c r="AW19" s="191">
        <v>12.813000000000001</v>
      </c>
      <c r="AX19" s="191">
        <v>40.984999999999999</v>
      </c>
      <c r="AY19" s="191">
        <v>18.696000000000002</v>
      </c>
      <c r="AZ19" s="191">
        <v>5.5890000000000004</v>
      </c>
      <c r="BA19" s="191">
        <v>16.991</v>
      </c>
      <c r="BB19" s="191">
        <v>20.803999999999998</v>
      </c>
      <c r="BC19" s="191">
        <v>4.6050000000000004</v>
      </c>
      <c r="BD19" s="191">
        <v>56.838999999999999</v>
      </c>
      <c r="BE19" s="191">
        <v>28.844000000000001</v>
      </c>
      <c r="BF19" s="191">
        <v>18.817</v>
      </c>
      <c r="BG19" s="191">
        <v>7.5419999999999998</v>
      </c>
      <c r="BH19" s="191">
        <v>16.349</v>
      </c>
      <c r="BI19" s="191">
        <v>4.5439999999999996</v>
      </c>
      <c r="BJ19" s="191">
        <v>14.391</v>
      </c>
      <c r="BK19" s="191">
        <v>16.446999999999999</v>
      </c>
      <c r="BL19" s="191">
        <v>86.734999999999999</v>
      </c>
      <c r="BM19" s="191">
        <v>38.781999999999996</v>
      </c>
      <c r="BN19" s="191">
        <v>38.432000000000002</v>
      </c>
      <c r="BO19" s="191">
        <v>13.808</v>
      </c>
      <c r="BP19" s="191">
        <v>6.5960000000000001</v>
      </c>
      <c r="BQ19" s="191">
        <v>5.6820000000000004</v>
      </c>
      <c r="BR19" s="191">
        <v>10.53</v>
      </c>
      <c r="BS19" s="191">
        <v>23.427</v>
      </c>
      <c r="BT19" s="191">
        <v>16.695</v>
      </c>
      <c r="BU19" s="191">
        <v>21.664999999999999</v>
      </c>
      <c r="BV19" s="191">
        <v>9.2089999999999996</v>
      </c>
      <c r="BW19" s="191">
        <v>12.978999999999999</v>
      </c>
      <c r="BX19" s="191">
        <v>5.2679999999999998</v>
      </c>
      <c r="BY19" s="191">
        <v>5.1779999999999999</v>
      </c>
      <c r="BZ19" s="191" t="s">
        <v>262</v>
      </c>
      <c r="CA19" s="191" t="s">
        <v>262</v>
      </c>
      <c r="CB19" s="191" t="s">
        <v>262</v>
      </c>
      <c r="CC19" s="191" t="s">
        <v>262</v>
      </c>
      <c r="CD19" s="191" t="s">
        <v>262</v>
      </c>
      <c r="CE19" s="191" t="s">
        <v>262</v>
      </c>
      <c r="CF19" s="191" t="s">
        <v>262</v>
      </c>
      <c r="CG19" s="191" t="s">
        <v>262</v>
      </c>
      <c r="CH19" s="191" t="s">
        <v>262</v>
      </c>
      <c r="CI19" s="191" t="s">
        <v>262</v>
      </c>
      <c r="CJ19" s="191" t="s">
        <v>262</v>
      </c>
      <c r="CK19" s="191" t="s">
        <v>262</v>
      </c>
      <c r="CL19" s="191" t="s">
        <v>262</v>
      </c>
      <c r="CM19" s="191" t="s">
        <v>262</v>
      </c>
      <c r="CN19" s="191" t="s">
        <v>262</v>
      </c>
      <c r="CO19" s="191" t="s">
        <v>262</v>
      </c>
      <c r="CP19" s="191">
        <v>14.295</v>
      </c>
      <c r="CQ19" s="191">
        <v>6.0049999999999999</v>
      </c>
      <c r="CR19" s="191">
        <v>143.27500000000001</v>
      </c>
      <c r="CS19" s="191">
        <v>46.151000000000003</v>
      </c>
      <c r="CT19" s="191">
        <v>22.462</v>
      </c>
      <c r="CU19" s="191">
        <v>30.125</v>
      </c>
      <c r="CV19" s="191">
        <v>11.564</v>
      </c>
      <c r="CW19" s="191">
        <v>19.754999999999999</v>
      </c>
      <c r="CX19" s="191">
        <v>19.599</v>
      </c>
      <c r="CY19" s="191">
        <v>94.037999999999997</v>
      </c>
      <c r="CZ19" s="191">
        <v>79.356999999999999</v>
      </c>
      <c r="DA19" s="191">
        <v>115.328</v>
      </c>
      <c r="DB19" s="191">
        <v>105.919</v>
      </c>
      <c r="DC19" s="191">
        <v>82.394000000000005</v>
      </c>
      <c r="DD19" s="191">
        <v>65.539000000000001</v>
      </c>
      <c r="DE19" s="191">
        <v>67.656999999999996</v>
      </c>
      <c r="DF19" s="191">
        <v>66.808999999999997</v>
      </c>
      <c r="DG19" s="191">
        <v>26.016999999999999</v>
      </c>
      <c r="DH19" s="191">
        <v>37.195</v>
      </c>
      <c r="DI19" s="191">
        <v>35.978999999999999</v>
      </c>
      <c r="DJ19" s="191">
        <v>14.423999999999999</v>
      </c>
      <c r="DK19" s="191">
        <v>9.0500000000000007</v>
      </c>
      <c r="DL19" s="191">
        <v>13.041</v>
      </c>
      <c r="DM19" s="191">
        <v>53.808999999999997</v>
      </c>
      <c r="DN19" s="191">
        <v>39.426000000000002</v>
      </c>
      <c r="DO19" s="191">
        <v>24.902999999999999</v>
      </c>
      <c r="DP19" s="191">
        <v>8.7929999999999993</v>
      </c>
      <c r="DQ19" s="191">
        <v>3.4420000000000002</v>
      </c>
      <c r="DR19" s="191">
        <v>15.875999999999999</v>
      </c>
      <c r="DS19" s="191">
        <v>4.7869999999999999</v>
      </c>
      <c r="DT19" s="191">
        <v>3.3620000000000001</v>
      </c>
      <c r="DU19" s="191">
        <v>3.706</v>
      </c>
      <c r="DV19" s="191">
        <v>4.4240000000000004</v>
      </c>
      <c r="DW19" s="191">
        <v>5.0579999999999998</v>
      </c>
      <c r="DX19" s="191">
        <v>16.071999999999999</v>
      </c>
      <c r="DY19" s="191">
        <v>10.087</v>
      </c>
      <c r="DZ19" s="191">
        <v>7.359</v>
      </c>
      <c r="EA19" s="191">
        <v>5.6870000000000003</v>
      </c>
      <c r="EB19" s="191">
        <v>7.9649999999999999</v>
      </c>
      <c r="EC19" s="191">
        <v>9.6219999999999999</v>
      </c>
      <c r="ED19" s="191">
        <v>23.824999999999999</v>
      </c>
      <c r="EE19" s="191">
        <v>4.8719999999999999</v>
      </c>
      <c r="EF19" s="191">
        <v>6.7859999999999996</v>
      </c>
      <c r="EG19" s="191">
        <v>4.3280000000000003</v>
      </c>
      <c r="EH19" s="191">
        <v>7.8550000000000004</v>
      </c>
      <c r="EI19" s="191">
        <v>9.0960000000000001</v>
      </c>
      <c r="EJ19" s="191">
        <v>15.648999999999999</v>
      </c>
      <c r="EK19" s="191">
        <v>15.914</v>
      </c>
      <c r="EL19" s="191">
        <v>20.873999999999999</v>
      </c>
      <c r="EM19" s="191">
        <v>12.632</v>
      </c>
      <c r="EN19" s="191">
        <v>1.901</v>
      </c>
      <c r="EO19" s="191">
        <v>2.294</v>
      </c>
      <c r="EP19" s="191">
        <v>4.032</v>
      </c>
      <c r="EQ19" s="191">
        <v>11.548999999999999</v>
      </c>
      <c r="ER19" s="191">
        <v>0.76600000000000001</v>
      </c>
      <c r="ES19" s="191">
        <v>2.0049999999999999</v>
      </c>
      <c r="ET19" s="191">
        <v>3.3889999999999998</v>
      </c>
      <c r="EU19" s="191">
        <v>4.4009999999999998</v>
      </c>
      <c r="EV19" s="191">
        <v>3.234</v>
      </c>
      <c r="EW19" s="191">
        <v>9.7189999999999994</v>
      </c>
      <c r="EX19" s="191">
        <v>4.1840000000000002</v>
      </c>
      <c r="EY19" s="191">
        <v>4.6500000000000004</v>
      </c>
      <c r="EZ19" s="191">
        <v>4.2869999999999999</v>
      </c>
      <c r="FA19" s="191">
        <v>2.42</v>
      </c>
      <c r="FB19" s="191">
        <v>2.7170000000000001</v>
      </c>
      <c r="FC19" s="191">
        <v>14.999000000000001</v>
      </c>
      <c r="FD19" s="191">
        <v>4.9489999999999998</v>
      </c>
      <c r="FE19" s="191">
        <v>4.048</v>
      </c>
      <c r="FF19" s="191">
        <v>5.992</v>
      </c>
      <c r="FG19" s="191">
        <v>5.59</v>
      </c>
      <c r="FH19" s="191">
        <v>5.3150000000000004</v>
      </c>
      <c r="FI19" s="191">
        <v>27.497</v>
      </c>
      <c r="FJ19" s="191">
        <v>7.694</v>
      </c>
      <c r="FK19" s="191">
        <v>3.202</v>
      </c>
      <c r="FL19" s="191">
        <v>6.7789999999999999</v>
      </c>
      <c r="FM19" s="191">
        <v>6.0119999999999996</v>
      </c>
      <c r="FN19" s="191">
        <v>0.71</v>
      </c>
      <c r="FO19" s="191">
        <v>6.0419999999999998</v>
      </c>
      <c r="FP19" s="191">
        <v>5.94</v>
      </c>
      <c r="FQ19" s="191">
        <v>1.7729999999999999</v>
      </c>
      <c r="FR19" s="191">
        <v>3.048</v>
      </c>
      <c r="FS19" s="191">
        <v>1.3180000000000001</v>
      </c>
      <c r="FT19" s="191">
        <v>5.8330000000000002</v>
      </c>
      <c r="FU19" s="191">
        <v>15.79</v>
      </c>
      <c r="FV19" s="191">
        <v>1.875</v>
      </c>
      <c r="FW19" s="191">
        <v>1.4510000000000001</v>
      </c>
      <c r="FX19" s="191">
        <v>1.1240000000000001</v>
      </c>
      <c r="FY19" s="191">
        <v>4.1769999999999996</v>
      </c>
      <c r="FZ19" s="191">
        <v>4.4340000000000002</v>
      </c>
      <c r="GA19" s="191">
        <v>3.7890000000000001</v>
      </c>
      <c r="GB19" s="191">
        <v>2.3210000000000002</v>
      </c>
      <c r="GC19" s="191">
        <v>1.232</v>
      </c>
      <c r="GD19" s="191">
        <v>4.3550000000000004</v>
      </c>
      <c r="GE19" s="191">
        <v>7.7309999999999999</v>
      </c>
      <c r="GF19" s="191">
        <v>1.5109999999999999</v>
      </c>
      <c r="GG19" s="191">
        <v>8.5990000000000002</v>
      </c>
      <c r="GH19" s="191">
        <v>2.734</v>
      </c>
      <c r="GI19" s="191">
        <v>2.004</v>
      </c>
      <c r="GJ19" s="191">
        <v>5.9020000000000001</v>
      </c>
      <c r="GK19" s="191">
        <v>5.3280000000000003</v>
      </c>
      <c r="GL19" s="191">
        <v>6.8789999999999996</v>
      </c>
      <c r="GM19" s="191">
        <v>0.95399999999999996</v>
      </c>
      <c r="GN19" s="191">
        <v>3.5840000000000001</v>
      </c>
      <c r="GO19" s="191">
        <v>2.4300000000000002</v>
      </c>
      <c r="GP19" s="191">
        <v>1.994</v>
      </c>
      <c r="GQ19" s="191">
        <v>5.3719999999999999</v>
      </c>
      <c r="GR19" s="191">
        <v>4.8369999999999997</v>
      </c>
      <c r="GS19" s="191">
        <v>0.78</v>
      </c>
      <c r="GT19" s="191">
        <v>20.661999999999999</v>
      </c>
      <c r="GU19" s="191">
        <v>12.891999999999999</v>
      </c>
      <c r="GV19" s="191">
        <v>6.3239999999999998</v>
      </c>
      <c r="GW19" s="191">
        <v>5.19</v>
      </c>
      <c r="GX19" s="191">
        <v>2.6429999999999998</v>
      </c>
      <c r="GY19" s="191">
        <v>10.743</v>
      </c>
      <c r="GZ19" s="191">
        <v>5.4050000000000002</v>
      </c>
      <c r="HA19" s="191">
        <v>5.9870000000000001</v>
      </c>
      <c r="HB19" s="191">
        <v>5.0449999999999999</v>
      </c>
      <c r="HC19" s="191">
        <v>9.0440000000000005</v>
      </c>
      <c r="HD19" s="191">
        <v>8.8510000000000009</v>
      </c>
      <c r="HE19" s="191">
        <v>0.92600000000000005</v>
      </c>
      <c r="HF19" s="191">
        <v>8.1690000000000005</v>
      </c>
      <c r="HG19" s="191">
        <v>1.034</v>
      </c>
      <c r="HH19" s="191">
        <v>10.461</v>
      </c>
      <c r="HI19" s="191">
        <v>4.556</v>
      </c>
      <c r="HJ19" s="191">
        <v>2.6739999999999999</v>
      </c>
      <c r="HK19" s="191">
        <v>4.4829999999999997</v>
      </c>
      <c r="HL19" s="191">
        <v>13.978</v>
      </c>
      <c r="HM19" s="191">
        <v>5.66</v>
      </c>
      <c r="HN19" s="191">
        <v>3.5390000000000001</v>
      </c>
      <c r="HO19" s="191">
        <v>7.673</v>
      </c>
      <c r="HP19" s="191">
        <v>1.913</v>
      </c>
      <c r="HQ19" s="191">
        <v>0.77100000000000002</v>
      </c>
      <c r="HR19" s="191">
        <v>5.2789999999999999</v>
      </c>
      <c r="HS19" s="191">
        <v>4.0549999999999997</v>
      </c>
      <c r="HT19" s="191">
        <v>4.6840000000000002</v>
      </c>
      <c r="HU19" s="191">
        <v>4.0170000000000003</v>
      </c>
      <c r="HV19" s="191">
        <v>2.4630000000000001</v>
      </c>
      <c r="HW19" s="191">
        <v>4.0190000000000001</v>
      </c>
      <c r="HX19" s="191">
        <v>7.9640000000000004</v>
      </c>
      <c r="HY19" s="191">
        <v>9.6649999999999991</v>
      </c>
      <c r="HZ19" s="191">
        <v>3.4809999999999999</v>
      </c>
      <c r="IA19" s="191">
        <v>4.9530000000000003</v>
      </c>
      <c r="IB19" s="191">
        <v>7.2039999999999997</v>
      </c>
      <c r="IC19" s="191">
        <v>8.4619999999999997</v>
      </c>
      <c r="ID19" s="191">
        <v>16.788</v>
      </c>
      <c r="IE19" s="191">
        <v>1.661</v>
      </c>
      <c r="IF19" s="191">
        <v>2.4329999999999998</v>
      </c>
      <c r="IG19" s="191">
        <v>4.5679999999999996</v>
      </c>
      <c r="IH19" s="191">
        <v>2.734</v>
      </c>
      <c r="II19" s="191">
        <v>5.6239999999999997</v>
      </c>
      <c r="IJ19" s="191">
        <v>5.6280000000000001</v>
      </c>
      <c r="IK19" s="191">
        <v>3.806</v>
      </c>
      <c r="IL19" s="191">
        <v>2.875</v>
      </c>
      <c r="IM19" s="191">
        <v>2.4860000000000002</v>
      </c>
      <c r="IN19" s="191">
        <v>4.952</v>
      </c>
      <c r="IO19" s="191">
        <v>6.298</v>
      </c>
      <c r="IP19" s="191">
        <v>44.274999999999999</v>
      </c>
      <c r="IQ19" s="191">
        <v>18.690999999999999</v>
      </c>
      <c r="IR19" s="191">
        <v>10.23</v>
      </c>
      <c r="IS19" s="191">
        <v>5.71</v>
      </c>
      <c r="IT19" s="191">
        <v>5.2</v>
      </c>
      <c r="IU19" s="191">
        <v>5.8650000000000002</v>
      </c>
      <c r="IV19" s="191">
        <v>5.6029999999999998</v>
      </c>
      <c r="IW19" s="191">
        <v>11.048999999999999</v>
      </c>
      <c r="IX19" s="191">
        <v>14.278</v>
      </c>
      <c r="IY19" s="191">
        <v>32.548000000000002</v>
      </c>
      <c r="IZ19" s="191">
        <v>6.0049999999999999</v>
      </c>
      <c r="JA19" s="191">
        <v>7.641</v>
      </c>
      <c r="JB19" s="191">
        <v>12.103999999999999</v>
      </c>
      <c r="JC19" s="191">
        <v>8.3000000000000007</v>
      </c>
      <c r="JD19" s="191">
        <v>16.335999999999999</v>
      </c>
      <c r="JE19" s="191">
        <v>5.5860000000000003</v>
      </c>
      <c r="JF19" s="191">
        <v>2.7170000000000001</v>
      </c>
      <c r="JG19" s="191">
        <v>4.4619999999999997</v>
      </c>
      <c r="JH19" s="191">
        <v>6.6429999999999998</v>
      </c>
      <c r="JI19" s="191">
        <v>5.0229999999999997</v>
      </c>
    </row>
    <row r="20" spans="1:269" ht="23.25" customHeight="1" x14ac:dyDescent="0.3">
      <c r="A20" s="186"/>
      <c r="B20" s="61" t="s">
        <v>16</v>
      </c>
      <c r="C20" s="191">
        <v>12765.903</v>
      </c>
      <c r="D20" s="191">
        <v>5689</v>
      </c>
      <c r="E20" s="191">
        <v>2565</v>
      </c>
      <c r="F20" s="191">
        <v>2072</v>
      </c>
      <c r="G20" s="191">
        <v>2438</v>
      </c>
      <c r="H20" s="273"/>
      <c r="I20" s="191">
        <v>632.58699999999999</v>
      </c>
      <c r="J20" s="191">
        <v>201.78</v>
      </c>
      <c r="K20" s="191">
        <v>362.73500000000001</v>
      </c>
      <c r="L20" s="191">
        <v>373.57600000000002</v>
      </c>
      <c r="M20" s="191">
        <v>170.17</v>
      </c>
      <c r="N20" s="191">
        <v>179.68799999999999</v>
      </c>
      <c r="O20" s="191">
        <v>132.36500000000001</v>
      </c>
      <c r="P20" s="191">
        <v>149.869</v>
      </c>
      <c r="Q20" s="191">
        <v>135.94900000000001</v>
      </c>
      <c r="R20" s="191">
        <v>138.39500000000001</v>
      </c>
      <c r="S20" s="191">
        <v>68.010999999999996</v>
      </c>
      <c r="T20" s="191">
        <v>77.397000000000006</v>
      </c>
      <c r="U20" s="191">
        <v>33.811999999999998</v>
      </c>
      <c r="V20" s="191">
        <v>49.436999999999998</v>
      </c>
      <c r="W20" s="191">
        <v>79.61</v>
      </c>
      <c r="X20" s="191">
        <v>49.866</v>
      </c>
      <c r="Y20" s="191">
        <v>69.632999999999996</v>
      </c>
      <c r="Z20" s="191">
        <v>66.512</v>
      </c>
      <c r="AA20" s="191">
        <v>52.320999999999998</v>
      </c>
      <c r="AB20" s="191">
        <v>58.393999999999998</v>
      </c>
      <c r="AC20" s="191">
        <v>40.768000000000001</v>
      </c>
      <c r="AD20" s="191">
        <v>52.466000000000001</v>
      </c>
      <c r="AE20" s="191">
        <v>55.182000000000002</v>
      </c>
      <c r="AF20" s="191">
        <v>31.603000000000002</v>
      </c>
      <c r="AG20" s="191">
        <v>29.945</v>
      </c>
      <c r="AH20" s="191">
        <v>31.86</v>
      </c>
      <c r="AI20" s="191">
        <v>31.448</v>
      </c>
      <c r="AJ20" s="191">
        <v>10.566000000000001</v>
      </c>
      <c r="AK20" s="191">
        <v>116.696</v>
      </c>
      <c r="AL20" s="191">
        <v>52.155999999999999</v>
      </c>
      <c r="AM20" s="191">
        <v>120.346</v>
      </c>
      <c r="AN20" s="191">
        <v>15.004</v>
      </c>
      <c r="AO20" s="191">
        <v>15.129</v>
      </c>
      <c r="AP20" s="191">
        <v>59.973999999999997</v>
      </c>
      <c r="AQ20" s="191">
        <v>36.287999999999997</v>
      </c>
      <c r="AR20" s="191">
        <v>89.620999999999995</v>
      </c>
      <c r="AS20" s="191">
        <v>148.82599999999999</v>
      </c>
      <c r="AT20" s="191">
        <v>102.92</v>
      </c>
      <c r="AU20" s="191">
        <v>48.966000000000001</v>
      </c>
      <c r="AV20" s="191">
        <v>36.070999999999998</v>
      </c>
      <c r="AW20" s="191">
        <v>168.499</v>
      </c>
      <c r="AX20" s="191">
        <v>65.052000000000007</v>
      </c>
      <c r="AY20" s="191">
        <v>62.944000000000003</v>
      </c>
      <c r="AZ20" s="191">
        <v>61.26</v>
      </c>
      <c r="BA20" s="191">
        <v>50.156999999999996</v>
      </c>
      <c r="BB20" s="191">
        <v>26.655999999999999</v>
      </c>
      <c r="BC20" s="191">
        <v>55.182000000000002</v>
      </c>
      <c r="BD20" s="191">
        <v>317.08999999999997</v>
      </c>
      <c r="BE20" s="191">
        <v>169.821</v>
      </c>
      <c r="BF20" s="191">
        <v>166.77600000000001</v>
      </c>
      <c r="BG20" s="191">
        <v>55.38</v>
      </c>
      <c r="BH20" s="191">
        <v>94.926000000000002</v>
      </c>
      <c r="BI20" s="191">
        <v>82.421999999999997</v>
      </c>
      <c r="BJ20" s="191">
        <v>80.436999999999998</v>
      </c>
      <c r="BK20" s="191">
        <v>24.651</v>
      </c>
      <c r="BL20" s="191">
        <v>207.18799999999999</v>
      </c>
      <c r="BM20" s="191">
        <v>325.97500000000002</v>
      </c>
      <c r="BN20" s="191">
        <v>143.52199999999999</v>
      </c>
      <c r="BO20" s="191">
        <v>142.423</v>
      </c>
      <c r="BP20" s="191">
        <v>83</v>
      </c>
      <c r="BQ20" s="191">
        <v>86.448999999999998</v>
      </c>
      <c r="BR20" s="191">
        <v>37.189</v>
      </c>
      <c r="BS20" s="191">
        <v>55.871000000000002</v>
      </c>
      <c r="BT20" s="191">
        <v>52.048999999999999</v>
      </c>
      <c r="BU20" s="191">
        <v>47.491999999999997</v>
      </c>
      <c r="BV20" s="191">
        <v>34.984999999999999</v>
      </c>
      <c r="BW20" s="191">
        <v>31.738</v>
      </c>
      <c r="BX20" s="191">
        <v>31.251999999999999</v>
      </c>
      <c r="BY20" s="191">
        <v>19.213000000000001</v>
      </c>
      <c r="BZ20" s="191">
        <v>64.596999999999994</v>
      </c>
      <c r="CA20" s="191">
        <v>38.735999999999997</v>
      </c>
      <c r="CB20" s="191">
        <v>35.984000000000002</v>
      </c>
      <c r="CC20" s="191">
        <v>29.407</v>
      </c>
      <c r="CD20" s="191">
        <v>30.573</v>
      </c>
      <c r="CE20" s="191">
        <v>18.491</v>
      </c>
      <c r="CF20" s="191">
        <v>18.533000000000001</v>
      </c>
      <c r="CG20" s="191">
        <v>22.991</v>
      </c>
      <c r="CH20" s="191">
        <v>18.097999999999999</v>
      </c>
      <c r="CI20" s="191">
        <v>16.202999999999999</v>
      </c>
      <c r="CJ20" s="191">
        <v>14.286</v>
      </c>
      <c r="CK20" s="191">
        <v>17.617999999999999</v>
      </c>
      <c r="CL20" s="191">
        <v>8.9</v>
      </c>
      <c r="CM20" s="191">
        <v>9.2420000000000009</v>
      </c>
      <c r="CN20" s="191">
        <v>4.242</v>
      </c>
      <c r="CO20" s="191">
        <v>5.9930000000000003</v>
      </c>
      <c r="CP20" s="191">
        <v>70.546000000000006</v>
      </c>
      <c r="CQ20" s="191">
        <v>27.902000000000001</v>
      </c>
      <c r="CR20" s="191">
        <v>118.783</v>
      </c>
      <c r="CS20" s="191">
        <v>212.458</v>
      </c>
      <c r="CT20" s="191">
        <v>165.32400000000001</v>
      </c>
      <c r="CU20" s="191">
        <v>75.387</v>
      </c>
      <c r="CV20" s="191">
        <v>61.866999999999997</v>
      </c>
      <c r="CW20" s="191">
        <v>127.70399999999999</v>
      </c>
      <c r="CX20" s="191">
        <v>53.607999999999997</v>
      </c>
      <c r="CY20" s="191">
        <v>269.91500000000002</v>
      </c>
      <c r="CZ20" s="191">
        <v>257.96100000000001</v>
      </c>
      <c r="DA20" s="191">
        <v>195.42</v>
      </c>
      <c r="DB20" s="191">
        <v>148.39400000000001</v>
      </c>
      <c r="DC20" s="191">
        <v>194.58500000000001</v>
      </c>
      <c r="DD20" s="191">
        <v>168.81899999999999</v>
      </c>
      <c r="DE20" s="191">
        <v>117.977</v>
      </c>
      <c r="DF20" s="191">
        <v>91.522000000000006</v>
      </c>
      <c r="DG20" s="191">
        <v>64.885999999999996</v>
      </c>
      <c r="DH20" s="191">
        <v>4.01</v>
      </c>
      <c r="DI20" s="191">
        <v>70.438000000000002</v>
      </c>
      <c r="DJ20" s="191">
        <v>64.745999999999995</v>
      </c>
      <c r="DK20" s="191">
        <v>63.789000000000001</v>
      </c>
      <c r="DL20" s="191">
        <v>44.542999999999999</v>
      </c>
      <c r="DM20" s="191">
        <v>218.29400000000001</v>
      </c>
      <c r="DN20" s="191">
        <v>62.704000000000001</v>
      </c>
      <c r="DO20" s="191">
        <v>41.661000000000001</v>
      </c>
      <c r="DP20" s="191">
        <v>-6.1920000000000002</v>
      </c>
      <c r="DQ20" s="191">
        <v>-1.365</v>
      </c>
      <c r="DR20" s="191">
        <v>49.067</v>
      </c>
      <c r="DS20" s="191">
        <v>14.542</v>
      </c>
      <c r="DT20" s="191">
        <v>11.474</v>
      </c>
      <c r="DU20" s="191">
        <v>11.105</v>
      </c>
      <c r="DV20" s="191">
        <v>10.803000000000001</v>
      </c>
      <c r="DW20" s="191">
        <v>14.180999999999999</v>
      </c>
      <c r="DX20" s="191">
        <v>32.338999999999999</v>
      </c>
      <c r="DY20" s="191">
        <v>23.486999999999998</v>
      </c>
      <c r="DZ20" s="191">
        <v>16.295000000000002</v>
      </c>
      <c r="EA20" s="191">
        <v>13.544</v>
      </c>
      <c r="EB20" s="191">
        <v>15.528</v>
      </c>
      <c r="EC20" s="191">
        <v>14.430999999999999</v>
      </c>
      <c r="ED20" s="191">
        <v>49.402999999999999</v>
      </c>
      <c r="EE20" s="191">
        <v>7.0659999999999998</v>
      </c>
      <c r="EF20" s="191">
        <v>14.403</v>
      </c>
      <c r="EG20" s="191">
        <v>8.0730000000000004</v>
      </c>
      <c r="EH20" s="191">
        <v>12.555</v>
      </c>
      <c r="EI20" s="191">
        <v>30.414999999999999</v>
      </c>
      <c r="EJ20" s="191">
        <v>25.545999999999999</v>
      </c>
      <c r="EK20" s="191">
        <v>31.09</v>
      </c>
      <c r="EL20" s="191">
        <v>45.893000000000001</v>
      </c>
      <c r="EM20" s="191">
        <v>26.780999999999999</v>
      </c>
      <c r="EN20" s="191">
        <v>17.513000000000002</v>
      </c>
      <c r="EO20" s="191">
        <v>14.686</v>
      </c>
      <c r="EP20" s="191">
        <v>17.393999999999998</v>
      </c>
      <c r="EQ20" s="191">
        <v>25.123999999999999</v>
      </c>
      <c r="ER20" s="191">
        <v>7.383</v>
      </c>
      <c r="ES20" s="191">
        <v>3.1949999999999998</v>
      </c>
      <c r="ET20" s="191">
        <v>18.756</v>
      </c>
      <c r="EU20" s="191">
        <v>15.939</v>
      </c>
      <c r="EV20" s="191">
        <v>10.257</v>
      </c>
      <c r="EW20" s="191">
        <v>28.07</v>
      </c>
      <c r="EX20" s="191">
        <v>18.690999999999999</v>
      </c>
      <c r="EY20" s="191">
        <v>23.257000000000001</v>
      </c>
      <c r="EZ20" s="191">
        <v>11.224</v>
      </c>
      <c r="FA20" s="191">
        <v>5.4480000000000004</v>
      </c>
      <c r="FB20" s="191">
        <v>6.57</v>
      </c>
      <c r="FC20" s="191">
        <v>42.14</v>
      </c>
      <c r="FD20" s="191">
        <v>19.856000000000002</v>
      </c>
      <c r="FE20" s="191">
        <v>16.597999999999999</v>
      </c>
      <c r="FF20" s="191">
        <v>45.451999999999998</v>
      </c>
      <c r="FG20" s="191">
        <v>32.686</v>
      </c>
      <c r="FH20" s="191">
        <v>40.264000000000003</v>
      </c>
      <c r="FI20" s="191">
        <v>56.283000000000001</v>
      </c>
      <c r="FJ20" s="191">
        <v>22.823</v>
      </c>
      <c r="FK20" s="191">
        <v>8.0760000000000005</v>
      </c>
      <c r="FL20" s="191">
        <v>9.0850000000000009</v>
      </c>
      <c r="FM20" s="191">
        <v>20.085999999999999</v>
      </c>
      <c r="FN20" s="191">
        <v>6.2320000000000002</v>
      </c>
      <c r="FO20" s="191">
        <v>12.321</v>
      </c>
      <c r="FP20" s="191">
        <v>11.59</v>
      </c>
      <c r="FQ20" s="191">
        <v>6.5010000000000003</v>
      </c>
      <c r="FR20" s="191">
        <v>5.077</v>
      </c>
      <c r="FS20" s="191">
        <v>11.122999999999999</v>
      </c>
      <c r="FT20" s="191">
        <v>20.613</v>
      </c>
      <c r="FU20" s="191">
        <v>36.773000000000003</v>
      </c>
      <c r="FV20" s="191">
        <v>12.807</v>
      </c>
      <c r="FW20" s="191">
        <v>15.913</v>
      </c>
      <c r="FX20" s="191">
        <v>7.7729999999999997</v>
      </c>
      <c r="FY20" s="191">
        <v>7.79</v>
      </c>
      <c r="FZ20" s="191">
        <v>11.013</v>
      </c>
      <c r="GA20" s="191">
        <v>7.7720000000000002</v>
      </c>
      <c r="GB20" s="191">
        <v>5.734</v>
      </c>
      <c r="GC20" s="191">
        <v>10.064</v>
      </c>
      <c r="GD20" s="191">
        <v>9.74</v>
      </c>
      <c r="GE20" s="191">
        <v>20.45</v>
      </c>
      <c r="GF20" s="191">
        <v>10.942</v>
      </c>
      <c r="GG20" s="191">
        <v>26.289000000000001</v>
      </c>
      <c r="GH20" s="191">
        <v>25.356000000000002</v>
      </c>
      <c r="GI20" s="191">
        <v>19.305</v>
      </c>
      <c r="GJ20" s="191">
        <v>11.746</v>
      </c>
      <c r="GK20" s="191">
        <v>9.6649999999999991</v>
      </c>
      <c r="GL20" s="191">
        <v>20.253</v>
      </c>
      <c r="GM20" s="191">
        <v>9.35</v>
      </c>
      <c r="GN20" s="191">
        <v>8.359</v>
      </c>
      <c r="GO20" s="191">
        <v>21.02</v>
      </c>
      <c r="GP20" s="191">
        <v>6.2210000000000001</v>
      </c>
      <c r="GQ20" s="191">
        <v>26.792999999999999</v>
      </c>
      <c r="GR20" s="191">
        <v>8.7729999999999997</v>
      </c>
      <c r="GS20" s="191">
        <v>9.3170000000000002</v>
      </c>
      <c r="GT20" s="191">
        <v>53.645000000000003</v>
      </c>
      <c r="GU20" s="191">
        <v>36.387999999999998</v>
      </c>
      <c r="GV20" s="191">
        <v>11.616</v>
      </c>
      <c r="GW20" s="191">
        <v>5.9189999999999996</v>
      </c>
      <c r="GX20" s="191">
        <v>10.781000000000001</v>
      </c>
      <c r="GY20" s="191">
        <v>15.215999999999999</v>
      </c>
      <c r="GZ20" s="191">
        <v>11.565</v>
      </c>
      <c r="HA20" s="191">
        <v>8.5519999999999996</v>
      </c>
      <c r="HB20" s="191">
        <v>6.16</v>
      </c>
      <c r="HC20" s="191">
        <v>10.529</v>
      </c>
      <c r="HD20" s="191">
        <v>17.634</v>
      </c>
      <c r="HE20" s="191">
        <v>6.4459999999999997</v>
      </c>
      <c r="HF20" s="191">
        <v>13.737</v>
      </c>
      <c r="HG20" s="191">
        <v>4.4269999999999996</v>
      </c>
      <c r="HH20" s="191">
        <v>36.378999999999998</v>
      </c>
      <c r="HI20" s="191">
        <v>40.253</v>
      </c>
      <c r="HJ20" s="191">
        <v>9.7940000000000005</v>
      </c>
      <c r="HK20" s="191">
        <v>13.2</v>
      </c>
      <c r="HL20" s="191">
        <v>23.853999999999999</v>
      </c>
      <c r="HM20" s="191">
        <v>42.088000000000001</v>
      </c>
      <c r="HN20" s="191">
        <v>15.872</v>
      </c>
      <c r="HO20" s="191">
        <v>3.855</v>
      </c>
      <c r="HP20" s="191">
        <v>10.217000000000001</v>
      </c>
      <c r="HQ20" s="191">
        <v>3.8980000000000001</v>
      </c>
      <c r="HR20" s="191">
        <v>13.398999999999999</v>
      </c>
      <c r="HS20" s="191">
        <v>9.1790000000000003</v>
      </c>
      <c r="HT20" s="191">
        <v>12.722</v>
      </c>
      <c r="HU20" s="191">
        <v>6.2149999999999999</v>
      </c>
      <c r="HV20" s="191">
        <v>5.2359999999999998</v>
      </c>
      <c r="HW20" s="191">
        <v>-1.498</v>
      </c>
      <c r="HX20" s="191">
        <v>7.8239999999999998</v>
      </c>
      <c r="HY20" s="191">
        <v>28.192</v>
      </c>
      <c r="HZ20" s="191">
        <v>11.92</v>
      </c>
      <c r="IA20" s="191">
        <v>9.6850000000000005</v>
      </c>
      <c r="IB20" s="191">
        <v>14.602</v>
      </c>
      <c r="IC20" s="191">
        <v>9.8949999999999996</v>
      </c>
      <c r="ID20" s="191">
        <v>20.448</v>
      </c>
      <c r="IE20" s="191">
        <v>7.101</v>
      </c>
      <c r="IF20" s="191">
        <v>7.2309999999999999</v>
      </c>
      <c r="IG20" s="191">
        <v>8.2639999999999993</v>
      </c>
      <c r="IH20" s="191">
        <v>5.694</v>
      </c>
      <c r="II20" s="191">
        <v>11.789</v>
      </c>
      <c r="IJ20" s="191">
        <v>8.4649999999999999</v>
      </c>
      <c r="IK20" s="191">
        <v>8.093</v>
      </c>
      <c r="IL20" s="191">
        <v>5.2220000000000004</v>
      </c>
      <c r="IM20" s="191">
        <v>3.4940000000000002</v>
      </c>
      <c r="IN20" s="191">
        <v>9.1359999999999992</v>
      </c>
      <c r="IO20" s="191">
        <v>12.237</v>
      </c>
      <c r="IP20" s="191">
        <v>75.762</v>
      </c>
      <c r="IQ20" s="191">
        <v>26.280999999999999</v>
      </c>
      <c r="IR20" s="191">
        <v>18.163</v>
      </c>
      <c r="IS20" s="191">
        <v>5.5190000000000001</v>
      </c>
      <c r="IT20" s="191">
        <v>19.033000000000001</v>
      </c>
      <c r="IU20" s="191">
        <v>10.904</v>
      </c>
      <c r="IV20" s="191">
        <v>10.276999999999999</v>
      </c>
      <c r="IW20" s="191">
        <v>15.477</v>
      </c>
      <c r="IX20" s="191">
        <v>20.445</v>
      </c>
      <c r="IY20" s="191">
        <v>34.658000000000001</v>
      </c>
      <c r="IZ20" s="191">
        <v>7.5789999999999997</v>
      </c>
      <c r="JA20" s="191">
        <v>10.151</v>
      </c>
      <c r="JB20" s="191">
        <v>15.202999999999999</v>
      </c>
      <c r="JC20" s="191">
        <v>13.427</v>
      </c>
      <c r="JD20" s="191">
        <v>25.722000000000001</v>
      </c>
      <c r="JE20" s="191">
        <v>10.243</v>
      </c>
      <c r="JF20" s="191">
        <v>4.7850000000000001</v>
      </c>
      <c r="JG20" s="191">
        <v>3.4980000000000002</v>
      </c>
      <c r="JH20" s="191">
        <v>8.048</v>
      </c>
      <c r="JI20" s="191">
        <v>9.36</v>
      </c>
    </row>
    <row r="21" spans="1:269" ht="18.600000000000001" customHeight="1" x14ac:dyDescent="0.3">
      <c r="A21" s="21"/>
      <c r="B21" s="185"/>
      <c r="C21" s="196"/>
      <c r="D21" s="196"/>
      <c r="E21" s="196"/>
      <c r="F21" s="196"/>
      <c r="G21" s="196"/>
      <c r="H21" s="196"/>
      <c r="I21" s="196"/>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c r="BW21" s="197"/>
      <c r="BX21" s="197"/>
      <c r="BY21" s="197"/>
      <c r="BZ21" s="197"/>
      <c r="CA21" s="197"/>
      <c r="CB21" s="197"/>
      <c r="CC21" s="197"/>
      <c r="CD21" s="197"/>
      <c r="CE21" s="197"/>
      <c r="CF21" s="197"/>
      <c r="CG21" s="197"/>
      <c r="CH21" s="197"/>
      <c r="CI21" s="197"/>
      <c r="CJ21" s="197"/>
      <c r="CK21" s="197"/>
      <c r="CL21" s="197"/>
      <c r="CM21" s="197"/>
      <c r="CN21" s="197"/>
      <c r="CO21" s="197"/>
      <c r="CP21" s="197"/>
      <c r="CQ21" s="197"/>
      <c r="CR21" s="197"/>
      <c r="CS21" s="197"/>
      <c r="CT21" s="197"/>
      <c r="CU21" s="197"/>
      <c r="CV21" s="197"/>
      <c r="CW21" s="197"/>
      <c r="CX21" s="197"/>
      <c r="CY21" s="197"/>
      <c r="CZ21" s="197"/>
      <c r="DA21" s="197"/>
      <c r="DB21" s="197"/>
      <c r="DC21" s="197"/>
      <c r="DD21" s="197"/>
      <c r="DE21" s="197"/>
      <c r="DF21" s="197"/>
      <c r="DG21" s="197"/>
      <c r="DH21" s="197"/>
      <c r="DI21" s="197"/>
      <c r="DJ21" s="197"/>
      <c r="DK21" s="197"/>
      <c r="DL21" s="197"/>
      <c r="DM21" s="197"/>
      <c r="DN21" s="197"/>
      <c r="DO21" s="197"/>
      <c r="DP21" s="197"/>
      <c r="DQ21" s="197"/>
      <c r="DR21" s="197"/>
      <c r="DS21" s="197"/>
      <c r="DT21" s="197"/>
      <c r="DU21" s="197"/>
      <c r="DV21" s="197"/>
      <c r="DW21" s="197"/>
      <c r="DX21" s="197"/>
      <c r="DY21" s="197"/>
      <c r="DZ21" s="197"/>
      <c r="EA21" s="197"/>
      <c r="EB21" s="197"/>
      <c r="EC21" s="197"/>
      <c r="ED21" s="197"/>
      <c r="EE21" s="197"/>
      <c r="EF21" s="197"/>
      <c r="EG21" s="197"/>
      <c r="EH21" s="197"/>
      <c r="EI21" s="197"/>
      <c r="EJ21" s="197"/>
      <c r="EK21" s="197"/>
      <c r="EL21" s="197"/>
      <c r="EM21" s="197"/>
      <c r="EN21" s="197"/>
      <c r="EO21" s="197"/>
      <c r="EP21" s="197"/>
      <c r="EQ21" s="197"/>
      <c r="ER21" s="197"/>
      <c r="ES21" s="197"/>
      <c r="ET21" s="197"/>
      <c r="EU21" s="197"/>
      <c r="EV21" s="197"/>
      <c r="EW21" s="197"/>
      <c r="EX21" s="197"/>
      <c r="EY21" s="197"/>
      <c r="EZ21" s="197"/>
      <c r="FA21" s="197"/>
      <c r="FB21" s="197"/>
      <c r="FC21" s="197"/>
      <c r="FD21" s="197"/>
      <c r="FE21" s="197"/>
      <c r="FF21" s="197"/>
      <c r="FG21" s="197"/>
      <c r="FH21" s="197"/>
      <c r="FI21" s="197"/>
      <c r="FJ21" s="197"/>
      <c r="FK21" s="197"/>
      <c r="FL21" s="197"/>
      <c r="FM21" s="197"/>
      <c r="FN21" s="197"/>
      <c r="FO21" s="197"/>
      <c r="FP21" s="197"/>
      <c r="FQ21" s="197"/>
      <c r="FR21" s="197"/>
      <c r="FS21" s="197"/>
      <c r="FT21" s="197"/>
      <c r="FU21" s="197"/>
      <c r="FV21" s="197"/>
      <c r="FW21" s="197"/>
      <c r="FX21" s="197"/>
      <c r="FY21" s="197"/>
      <c r="FZ21" s="197"/>
      <c r="GA21" s="197"/>
      <c r="GB21" s="197"/>
      <c r="GC21" s="197"/>
      <c r="GD21" s="197"/>
      <c r="GE21" s="197"/>
      <c r="GF21" s="197"/>
      <c r="GG21" s="197"/>
      <c r="GH21" s="197"/>
      <c r="GI21" s="197"/>
      <c r="GJ21" s="197"/>
      <c r="GK21" s="197"/>
      <c r="GL21" s="197"/>
      <c r="GM21" s="197"/>
      <c r="GN21" s="197"/>
      <c r="GO21" s="197"/>
      <c r="GP21" s="197"/>
      <c r="GQ21" s="197"/>
      <c r="GR21" s="197"/>
      <c r="GS21" s="197"/>
      <c r="GT21" s="197"/>
      <c r="GU21" s="197"/>
      <c r="GV21" s="197"/>
      <c r="GW21" s="197"/>
      <c r="GX21" s="197"/>
      <c r="GY21" s="197"/>
      <c r="GZ21" s="197"/>
      <c r="HA21" s="197"/>
      <c r="HB21" s="197"/>
      <c r="HC21" s="197"/>
      <c r="HD21" s="197"/>
      <c r="HE21" s="197"/>
      <c r="HF21" s="197"/>
      <c r="HG21" s="197"/>
      <c r="HH21" s="197"/>
      <c r="HI21" s="197"/>
      <c r="HJ21" s="197"/>
      <c r="HK21" s="197"/>
      <c r="HL21" s="197"/>
      <c r="HM21" s="197"/>
      <c r="HN21" s="197"/>
      <c r="HO21" s="197"/>
      <c r="HP21" s="197"/>
      <c r="HQ21" s="197"/>
      <c r="HR21" s="197"/>
      <c r="HS21" s="197"/>
      <c r="HT21" s="197"/>
      <c r="HU21" s="197"/>
      <c r="HV21" s="197"/>
      <c r="HW21" s="197"/>
      <c r="HX21" s="197"/>
      <c r="HY21" s="197"/>
      <c r="HZ21" s="197"/>
      <c r="IA21" s="197"/>
      <c r="IB21" s="197"/>
      <c r="IC21" s="197"/>
      <c r="ID21" s="197"/>
      <c r="IE21" s="197"/>
      <c r="IF21" s="197"/>
      <c r="IG21" s="197"/>
      <c r="IH21" s="197"/>
      <c r="II21" s="197"/>
      <c r="IJ21" s="197"/>
      <c r="IK21" s="197"/>
      <c r="IL21" s="197"/>
      <c r="IM21" s="197"/>
      <c r="IN21" s="197"/>
      <c r="IO21" s="197"/>
      <c r="IP21" s="197"/>
      <c r="IQ21" s="197"/>
      <c r="IR21" s="197"/>
      <c r="IS21" s="197"/>
      <c r="IT21" s="197"/>
      <c r="IU21" s="197"/>
      <c r="IV21" s="197"/>
      <c r="IW21" s="197"/>
      <c r="IX21" s="197"/>
      <c r="IY21" s="197"/>
      <c r="IZ21" s="197"/>
      <c r="JA21" s="197"/>
      <c r="JB21" s="197"/>
      <c r="JC21" s="197"/>
      <c r="JD21" s="197"/>
      <c r="JE21" s="197"/>
      <c r="JF21" s="197"/>
      <c r="JG21" s="197"/>
      <c r="JH21" s="197"/>
      <c r="JI21" s="197"/>
    </row>
    <row r="22" spans="1:269" ht="23.25" customHeight="1" x14ac:dyDescent="0.3">
      <c r="A22" s="186"/>
      <c r="B22" s="62" t="s">
        <v>66</v>
      </c>
      <c r="C22" s="198">
        <v>829072</v>
      </c>
      <c r="D22" s="198">
        <v>357298</v>
      </c>
      <c r="E22" s="198">
        <v>155165</v>
      </c>
      <c r="F22" s="198">
        <v>150586</v>
      </c>
      <c r="G22" s="198">
        <v>166023</v>
      </c>
      <c r="H22" s="274"/>
      <c r="I22" s="198">
        <v>44900</v>
      </c>
      <c r="J22" s="198">
        <v>20500</v>
      </c>
      <c r="K22" s="198">
        <v>26700</v>
      </c>
      <c r="L22" s="198">
        <v>21300</v>
      </c>
      <c r="M22" s="198">
        <v>12000</v>
      </c>
      <c r="N22" s="198">
        <v>10300</v>
      </c>
      <c r="O22" s="198">
        <v>10400</v>
      </c>
      <c r="P22" s="198">
        <v>11100</v>
      </c>
      <c r="Q22" s="198">
        <v>7090</v>
      </c>
      <c r="R22" s="198">
        <v>7930</v>
      </c>
      <c r="S22" s="198">
        <v>5320</v>
      </c>
      <c r="T22" s="198">
        <v>4480</v>
      </c>
      <c r="U22" s="198">
        <v>4060</v>
      </c>
      <c r="V22" s="198">
        <v>3310</v>
      </c>
      <c r="W22" s="198">
        <v>4700</v>
      </c>
      <c r="X22" s="198">
        <v>4520</v>
      </c>
      <c r="Y22" s="198">
        <v>5140</v>
      </c>
      <c r="Z22" s="198">
        <v>4670</v>
      </c>
      <c r="AA22" s="198">
        <v>3350</v>
      </c>
      <c r="AB22" s="198">
        <v>4580</v>
      </c>
      <c r="AC22" s="198">
        <v>2480</v>
      </c>
      <c r="AD22" s="198">
        <v>4160</v>
      </c>
      <c r="AE22" s="198">
        <v>2820</v>
      </c>
      <c r="AF22" s="198">
        <v>3050</v>
      </c>
      <c r="AG22" s="198">
        <v>2210</v>
      </c>
      <c r="AH22" s="198">
        <v>2310</v>
      </c>
      <c r="AI22" s="198">
        <v>1330</v>
      </c>
      <c r="AJ22" s="198">
        <v>1810</v>
      </c>
      <c r="AK22" s="198">
        <v>6470</v>
      </c>
      <c r="AL22" s="198">
        <v>4570</v>
      </c>
      <c r="AM22" s="198">
        <v>5000</v>
      </c>
      <c r="AN22" s="198">
        <v>1090</v>
      </c>
      <c r="AO22" s="198">
        <v>858</v>
      </c>
      <c r="AP22" s="198">
        <v>3400</v>
      </c>
      <c r="AQ22" s="198">
        <v>1820</v>
      </c>
      <c r="AR22" s="198">
        <v>3950</v>
      </c>
      <c r="AS22" s="198">
        <v>7930</v>
      </c>
      <c r="AT22" s="198">
        <v>5720</v>
      </c>
      <c r="AU22" s="198">
        <v>2840</v>
      </c>
      <c r="AV22" s="198">
        <v>1800</v>
      </c>
      <c r="AW22" s="198">
        <v>6480</v>
      </c>
      <c r="AX22" s="198">
        <v>4250</v>
      </c>
      <c r="AY22" s="198">
        <v>3260</v>
      </c>
      <c r="AZ22" s="198">
        <v>2080</v>
      </c>
      <c r="BA22" s="198">
        <v>2250</v>
      </c>
      <c r="BB22" s="198">
        <v>2160</v>
      </c>
      <c r="BC22" s="198">
        <v>2280</v>
      </c>
      <c r="BD22" s="198">
        <v>18300</v>
      </c>
      <c r="BE22" s="198">
        <v>12100</v>
      </c>
      <c r="BF22" s="198">
        <v>6030</v>
      </c>
      <c r="BG22" s="198">
        <v>3450</v>
      </c>
      <c r="BH22" s="198">
        <v>3920</v>
      </c>
      <c r="BI22" s="198">
        <v>2320</v>
      </c>
      <c r="BJ22" s="198">
        <v>4280</v>
      </c>
      <c r="BK22" s="198">
        <v>2170</v>
      </c>
      <c r="BL22" s="198">
        <v>17500</v>
      </c>
      <c r="BM22" s="198">
        <v>15400</v>
      </c>
      <c r="BN22" s="198">
        <v>10700</v>
      </c>
      <c r="BO22" s="198">
        <v>7370</v>
      </c>
      <c r="BP22" s="198">
        <v>4570</v>
      </c>
      <c r="BQ22" s="198">
        <v>4330</v>
      </c>
      <c r="BR22" s="198">
        <v>4260</v>
      </c>
      <c r="BS22" s="198">
        <v>3560</v>
      </c>
      <c r="BT22" s="198">
        <v>3240</v>
      </c>
      <c r="BU22" s="198">
        <v>3010</v>
      </c>
      <c r="BV22" s="198">
        <v>2640</v>
      </c>
      <c r="BW22" s="198">
        <v>1960</v>
      </c>
      <c r="BX22" s="198">
        <v>1820</v>
      </c>
      <c r="BY22" s="198">
        <v>1340</v>
      </c>
      <c r="BZ22" s="198">
        <v>2940</v>
      </c>
      <c r="CA22" s="198">
        <v>1850</v>
      </c>
      <c r="CB22" s="198">
        <v>1760</v>
      </c>
      <c r="CC22" s="198">
        <v>1320</v>
      </c>
      <c r="CD22" s="198">
        <v>1050</v>
      </c>
      <c r="CE22" s="198">
        <v>906</v>
      </c>
      <c r="CF22" s="198">
        <v>844</v>
      </c>
      <c r="CG22" s="198">
        <v>831</v>
      </c>
      <c r="CH22" s="198">
        <v>831</v>
      </c>
      <c r="CI22" s="198">
        <v>847</v>
      </c>
      <c r="CJ22" s="198">
        <v>635</v>
      </c>
      <c r="CK22" s="198">
        <v>499</v>
      </c>
      <c r="CL22" s="198">
        <v>378</v>
      </c>
      <c r="CM22" s="198">
        <v>371</v>
      </c>
      <c r="CN22" s="198">
        <v>212</v>
      </c>
      <c r="CO22" s="198">
        <v>171</v>
      </c>
      <c r="CP22" s="198">
        <v>5460</v>
      </c>
      <c r="CQ22" s="198">
        <v>2130</v>
      </c>
      <c r="CR22" s="198">
        <v>16300</v>
      </c>
      <c r="CS22" s="198">
        <v>10700</v>
      </c>
      <c r="CT22" s="198">
        <v>7270</v>
      </c>
      <c r="CU22" s="198">
        <v>5110</v>
      </c>
      <c r="CV22" s="198">
        <v>3650</v>
      </c>
      <c r="CW22" s="198">
        <v>5510</v>
      </c>
      <c r="CX22" s="198">
        <v>1890</v>
      </c>
      <c r="CY22" s="198">
        <v>20100</v>
      </c>
      <c r="CZ22" s="198">
        <v>18000</v>
      </c>
      <c r="DA22" s="198">
        <v>15700</v>
      </c>
      <c r="DB22" s="198">
        <v>11700</v>
      </c>
      <c r="DC22" s="198">
        <v>11900</v>
      </c>
      <c r="DD22" s="198">
        <v>10200</v>
      </c>
      <c r="DE22" s="198">
        <v>9350</v>
      </c>
      <c r="DF22" s="198">
        <v>8550</v>
      </c>
      <c r="DG22" s="198">
        <v>5440</v>
      </c>
      <c r="DH22" s="198">
        <v>5260</v>
      </c>
      <c r="DI22" s="198">
        <v>4210</v>
      </c>
      <c r="DJ22" s="198">
        <v>4410</v>
      </c>
      <c r="DK22" s="198">
        <v>3330</v>
      </c>
      <c r="DL22" s="198">
        <v>3220</v>
      </c>
      <c r="DM22" s="198">
        <v>11900</v>
      </c>
      <c r="DN22" s="198">
        <v>3760</v>
      </c>
      <c r="DO22" s="198">
        <v>2460</v>
      </c>
      <c r="DP22" s="198">
        <v>728</v>
      </c>
      <c r="DQ22" s="198">
        <v>368</v>
      </c>
      <c r="DR22" s="198">
        <v>3480</v>
      </c>
      <c r="DS22" s="198">
        <v>1010</v>
      </c>
      <c r="DT22" s="198">
        <v>729</v>
      </c>
      <c r="DU22" s="198">
        <v>750</v>
      </c>
      <c r="DV22" s="198">
        <v>762</v>
      </c>
      <c r="DW22" s="198">
        <v>964</v>
      </c>
      <c r="DX22" s="198">
        <v>2360</v>
      </c>
      <c r="DY22" s="198">
        <v>1650</v>
      </c>
      <c r="DZ22" s="198">
        <v>1140</v>
      </c>
      <c r="EA22" s="198">
        <v>888</v>
      </c>
      <c r="EB22" s="198">
        <v>1200</v>
      </c>
      <c r="EC22" s="198">
        <v>1180</v>
      </c>
      <c r="ED22" s="198">
        <v>3390</v>
      </c>
      <c r="EE22" s="198">
        <v>621</v>
      </c>
      <c r="EF22" s="198">
        <v>947</v>
      </c>
      <c r="EG22" s="198">
        <v>652</v>
      </c>
      <c r="EH22" s="198">
        <v>1040</v>
      </c>
      <c r="EI22" s="198">
        <v>1530</v>
      </c>
      <c r="EJ22" s="198">
        <v>1970</v>
      </c>
      <c r="EK22" s="198">
        <v>2090</v>
      </c>
      <c r="EL22" s="198">
        <v>2710</v>
      </c>
      <c r="EM22" s="198">
        <v>1690</v>
      </c>
      <c r="EN22" s="198">
        <v>1110</v>
      </c>
      <c r="EO22" s="198">
        <v>939</v>
      </c>
      <c r="EP22" s="198">
        <v>994</v>
      </c>
      <c r="EQ22" s="198">
        <v>1890</v>
      </c>
      <c r="ER22" s="198">
        <v>472</v>
      </c>
      <c r="ES22" s="198">
        <v>362</v>
      </c>
      <c r="ET22" s="198">
        <v>1200</v>
      </c>
      <c r="EU22" s="198">
        <v>1100</v>
      </c>
      <c r="EV22" s="198">
        <v>685</v>
      </c>
      <c r="EW22" s="198">
        <v>2090</v>
      </c>
      <c r="EX22" s="198">
        <v>1270</v>
      </c>
      <c r="EY22" s="198">
        <v>1420</v>
      </c>
      <c r="EZ22" s="198">
        <v>789</v>
      </c>
      <c r="FA22" s="198">
        <v>475</v>
      </c>
      <c r="FB22" s="198">
        <v>423</v>
      </c>
      <c r="FC22" s="198">
        <v>2870</v>
      </c>
      <c r="FD22" s="198">
        <v>1360</v>
      </c>
      <c r="FE22" s="198">
        <v>1110</v>
      </c>
      <c r="FF22" s="198">
        <v>2880</v>
      </c>
      <c r="FG22" s="198">
        <v>2580</v>
      </c>
      <c r="FH22" s="198">
        <v>2150</v>
      </c>
      <c r="FI22" s="198">
        <v>4280</v>
      </c>
      <c r="FJ22" s="198">
        <v>1600</v>
      </c>
      <c r="FK22" s="198">
        <v>563</v>
      </c>
      <c r="FL22" s="198">
        <v>889</v>
      </c>
      <c r="FM22" s="198">
        <v>1520</v>
      </c>
      <c r="FN22" s="198">
        <v>340</v>
      </c>
      <c r="FO22" s="198">
        <v>1110</v>
      </c>
      <c r="FP22" s="198">
        <v>905</v>
      </c>
      <c r="FQ22" s="198">
        <v>438</v>
      </c>
      <c r="FR22" s="198">
        <v>431</v>
      </c>
      <c r="FS22" s="198">
        <v>604</v>
      </c>
      <c r="FT22" s="198">
        <v>1460</v>
      </c>
      <c r="FU22" s="198">
        <v>2920</v>
      </c>
      <c r="FV22" s="198">
        <v>733</v>
      </c>
      <c r="FW22" s="198">
        <v>731</v>
      </c>
      <c r="FX22" s="198">
        <v>488</v>
      </c>
      <c r="FY22" s="198">
        <v>740</v>
      </c>
      <c r="FZ22" s="198">
        <v>678</v>
      </c>
      <c r="GA22" s="198">
        <v>551</v>
      </c>
      <c r="GB22" s="198">
        <v>343</v>
      </c>
      <c r="GC22" s="198">
        <v>601</v>
      </c>
      <c r="GD22" s="198">
        <v>756</v>
      </c>
      <c r="GE22" s="198">
        <v>1450</v>
      </c>
      <c r="GF22" s="198">
        <v>504</v>
      </c>
      <c r="GG22" s="198">
        <v>1900</v>
      </c>
      <c r="GH22" s="198">
        <v>1060</v>
      </c>
      <c r="GI22" s="198">
        <v>959</v>
      </c>
      <c r="GJ22" s="198">
        <v>922</v>
      </c>
      <c r="GK22" s="198">
        <v>781</v>
      </c>
      <c r="GL22" s="198">
        <v>1730</v>
      </c>
      <c r="GM22" s="198">
        <v>489</v>
      </c>
      <c r="GN22" s="198">
        <v>508</v>
      </c>
      <c r="GO22" s="198">
        <v>1080</v>
      </c>
      <c r="GP22" s="198">
        <v>423</v>
      </c>
      <c r="GQ22" s="198">
        <v>1810</v>
      </c>
      <c r="GR22" s="198">
        <v>745</v>
      </c>
      <c r="GS22" s="198">
        <v>442</v>
      </c>
      <c r="GT22" s="198">
        <v>3850</v>
      </c>
      <c r="GU22" s="198">
        <v>2470</v>
      </c>
      <c r="GV22" s="198">
        <v>794</v>
      </c>
      <c r="GW22" s="198">
        <v>639</v>
      </c>
      <c r="GX22" s="198">
        <v>530</v>
      </c>
      <c r="GY22" s="198">
        <v>1310</v>
      </c>
      <c r="GZ22" s="198">
        <v>773</v>
      </c>
      <c r="HA22" s="198">
        <v>737</v>
      </c>
      <c r="HB22" s="198">
        <v>641</v>
      </c>
      <c r="HC22" s="198">
        <v>989</v>
      </c>
      <c r="HD22" s="198">
        <v>1160</v>
      </c>
      <c r="HE22" s="198">
        <v>409</v>
      </c>
      <c r="HF22" s="198">
        <v>1100</v>
      </c>
      <c r="HG22" s="198">
        <v>393</v>
      </c>
      <c r="HH22" s="198">
        <v>1980</v>
      </c>
      <c r="HI22" s="198">
        <v>1910</v>
      </c>
      <c r="HJ22" s="198">
        <v>1280</v>
      </c>
      <c r="HK22" s="198">
        <v>807</v>
      </c>
      <c r="HL22" s="198">
        <v>1530</v>
      </c>
      <c r="HM22" s="198">
        <v>2000</v>
      </c>
      <c r="HN22" s="198">
        <v>986</v>
      </c>
      <c r="HO22" s="198">
        <v>1040</v>
      </c>
      <c r="HP22" s="198">
        <v>495</v>
      </c>
      <c r="HQ22" s="198">
        <v>229</v>
      </c>
      <c r="HR22" s="198">
        <v>826</v>
      </c>
      <c r="HS22" s="198">
        <v>643</v>
      </c>
      <c r="HT22" s="198">
        <v>750</v>
      </c>
      <c r="HU22" s="198">
        <v>490</v>
      </c>
      <c r="HV22" s="198">
        <v>470</v>
      </c>
      <c r="HW22" s="198">
        <v>749</v>
      </c>
      <c r="HX22" s="198">
        <v>772</v>
      </c>
      <c r="HY22" s="198">
        <v>1610</v>
      </c>
      <c r="HZ22" s="198">
        <v>952</v>
      </c>
      <c r="IA22" s="198">
        <v>756</v>
      </c>
      <c r="IB22" s="198">
        <v>664</v>
      </c>
      <c r="IC22" s="198">
        <v>650</v>
      </c>
      <c r="ID22" s="198">
        <v>1630</v>
      </c>
      <c r="IE22" s="198">
        <v>274</v>
      </c>
      <c r="IF22" s="198">
        <v>277</v>
      </c>
      <c r="IG22" s="198">
        <v>511</v>
      </c>
      <c r="IH22" s="198">
        <v>340</v>
      </c>
      <c r="II22" s="198">
        <v>557</v>
      </c>
      <c r="IJ22" s="198">
        <v>487</v>
      </c>
      <c r="IK22" s="198">
        <v>398</v>
      </c>
      <c r="IL22" s="198">
        <v>254</v>
      </c>
      <c r="IM22" s="198">
        <v>232</v>
      </c>
      <c r="IN22" s="198">
        <v>445</v>
      </c>
      <c r="IO22" s="198">
        <v>625</v>
      </c>
      <c r="IP22" s="198">
        <v>4560</v>
      </c>
      <c r="IQ22" s="198">
        <v>1780</v>
      </c>
      <c r="IR22" s="198">
        <v>1010</v>
      </c>
      <c r="IS22" s="198">
        <v>417</v>
      </c>
      <c r="IT22" s="198">
        <v>843</v>
      </c>
      <c r="IU22" s="198">
        <v>724</v>
      </c>
      <c r="IV22" s="198">
        <v>571</v>
      </c>
      <c r="IW22" s="198">
        <v>1050</v>
      </c>
      <c r="IX22" s="198">
        <v>1610</v>
      </c>
      <c r="IY22" s="198">
        <v>3870</v>
      </c>
      <c r="IZ22" s="198">
        <v>657</v>
      </c>
      <c r="JA22" s="198">
        <v>809</v>
      </c>
      <c r="JB22" s="198">
        <v>1200</v>
      </c>
      <c r="JC22" s="198">
        <v>1040</v>
      </c>
      <c r="JD22" s="198">
        <v>1820</v>
      </c>
      <c r="JE22" s="198">
        <v>589</v>
      </c>
      <c r="JF22" s="198">
        <v>269</v>
      </c>
      <c r="JG22" s="198">
        <v>326</v>
      </c>
      <c r="JH22" s="198">
        <v>515</v>
      </c>
      <c r="JI22" s="198">
        <v>543</v>
      </c>
    </row>
    <row r="23" spans="1:269" ht="23.25" customHeight="1" x14ac:dyDescent="0.3">
      <c r="A23" s="186"/>
      <c r="B23" s="63" t="s">
        <v>11</v>
      </c>
      <c r="C23" s="198">
        <v>790306</v>
      </c>
      <c r="D23" s="198">
        <v>356830</v>
      </c>
      <c r="E23" s="198">
        <v>141105</v>
      </c>
      <c r="F23" s="198">
        <v>128975</v>
      </c>
      <c r="G23" s="198">
        <v>163395</v>
      </c>
      <c r="H23" s="274"/>
      <c r="I23" s="198">
        <v>44615</v>
      </c>
      <c r="J23" s="198">
        <v>20509</v>
      </c>
      <c r="K23" s="198">
        <v>26714</v>
      </c>
      <c r="L23" s="198">
        <v>21358</v>
      </c>
      <c r="M23" s="198">
        <v>12684</v>
      </c>
      <c r="N23" s="198">
        <v>10002</v>
      </c>
      <c r="O23" s="198">
        <v>10420</v>
      </c>
      <c r="P23" s="198">
        <v>11076</v>
      </c>
      <c r="Q23" s="198">
        <v>7035</v>
      </c>
      <c r="R23" s="198">
        <v>8141</v>
      </c>
      <c r="S23" s="198">
        <v>5323</v>
      </c>
      <c r="T23" s="198">
        <v>4806</v>
      </c>
      <c r="U23" s="198">
        <v>4071</v>
      </c>
      <c r="V23" s="198">
        <v>3461</v>
      </c>
      <c r="W23" s="198">
        <v>4681</v>
      </c>
      <c r="X23" s="198">
        <v>4303</v>
      </c>
      <c r="Y23" s="198">
        <v>4996</v>
      </c>
      <c r="Z23" s="198">
        <v>4593</v>
      </c>
      <c r="AA23" s="198">
        <v>3573</v>
      </c>
      <c r="AB23" s="198">
        <v>4222</v>
      </c>
      <c r="AC23" s="198">
        <v>2475</v>
      </c>
      <c r="AD23" s="198">
        <v>4194</v>
      </c>
      <c r="AE23" s="198">
        <v>2832</v>
      </c>
      <c r="AF23" s="198">
        <v>2878</v>
      </c>
      <c r="AG23" s="198">
        <v>2215</v>
      </c>
      <c r="AH23" s="198">
        <v>2201</v>
      </c>
      <c r="AI23" s="198">
        <v>1329</v>
      </c>
      <c r="AJ23" s="198">
        <v>1691</v>
      </c>
      <c r="AK23" s="198">
        <v>6471</v>
      </c>
      <c r="AL23" s="198">
        <v>4781</v>
      </c>
      <c r="AM23" s="198">
        <v>4880</v>
      </c>
      <c r="AN23" s="198">
        <v>1095</v>
      </c>
      <c r="AO23" s="198">
        <v>855</v>
      </c>
      <c r="AP23" s="198">
        <v>3387</v>
      </c>
      <c r="AQ23" s="198">
        <v>1798</v>
      </c>
      <c r="AR23" s="198">
        <v>3849</v>
      </c>
      <c r="AS23" s="198">
        <v>7853</v>
      </c>
      <c r="AT23" s="198">
        <v>5472</v>
      </c>
      <c r="AU23" s="198">
        <v>2808</v>
      </c>
      <c r="AV23" s="198">
        <v>1810</v>
      </c>
      <c r="AW23" s="198">
        <v>6295</v>
      </c>
      <c r="AX23" s="198">
        <v>4110</v>
      </c>
      <c r="AY23" s="198">
        <v>3262</v>
      </c>
      <c r="AZ23" s="198">
        <v>2038</v>
      </c>
      <c r="BA23" s="198">
        <v>2370</v>
      </c>
      <c r="BB23" s="198">
        <v>2223</v>
      </c>
      <c r="BC23" s="198">
        <v>2275</v>
      </c>
      <c r="BD23" s="198">
        <v>18277</v>
      </c>
      <c r="BE23" s="198">
        <v>12117</v>
      </c>
      <c r="BF23" s="198">
        <v>6184</v>
      </c>
      <c r="BG23" s="198">
        <v>3463</v>
      </c>
      <c r="BH23" s="198">
        <v>4008</v>
      </c>
      <c r="BI23" s="198">
        <v>2279</v>
      </c>
      <c r="BJ23" s="198">
        <v>4226</v>
      </c>
      <c r="BK23" s="198">
        <v>2219</v>
      </c>
      <c r="BL23" s="198">
        <v>17141</v>
      </c>
      <c r="BM23" s="198">
        <v>13737</v>
      </c>
      <c r="BN23" s="198">
        <v>10701</v>
      </c>
      <c r="BO23" s="198">
        <v>6228</v>
      </c>
      <c r="BP23" s="198">
        <v>4289</v>
      </c>
      <c r="BQ23" s="198">
        <v>4027</v>
      </c>
      <c r="BR23" s="198">
        <v>3683</v>
      </c>
      <c r="BS23" s="198">
        <v>2956</v>
      </c>
      <c r="BT23" s="198">
        <v>2653</v>
      </c>
      <c r="BU23" s="198">
        <v>2485</v>
      </c>
      <c r="BV23" s="198">
        <v>2473</v>
      </c>
      <c r="BW23" s="198">
        <v>1631</v>
      </c>
      <c r="BX23" s="198">
        <v>1584</v>
      </c>
      <c r="BY23" s="198">
        <v>1001</v>
      </c>
      <c r="BZ23" s="198">
        <v>2764</v>
      </c>
      <c r="CA23" s="198">
        <v>1776</v>
      </c>
      <c r="CB23" s="198">
        <v>1586</v>
      </c>
      <c r="CC23" s="198">
        <v>1251</v>
      </c>
      <c r="CD23" s="198">
        <v>959</v>
      </c>
      <c r="CE23" s="198">
        <v>859</v>
      </c>
      <c r="CF23" s="198">
        <v>808</v>
      </c>
      <c r="CG23" s="198">
        <v>808</v>
      </c>
      <c r="CH23" s="198">
        <v>779</v>
      </c>
      <c r="CI23" s="198">
        <v>748</v>
      </c>
      <c r="CJ23" s="198">
        <v>606</v>
      </c>
      <c r="CK23" s="198">
        <v>455</v>
      </c>
      <c r="CL23" s="198">
        <v>375</v>
      </c>
      <c r="CM23" s="198">
        <v>355</v>
      </c>
      <c r="CN23" s="198">
        <v>204</v>
      </c>
      <c r="CO23" s="198">
        <v>163</v>
      </c>
      <c r="CP23" s="198">
        <v>5333</v>
      </c>
      <c r="CQ23" s="198">
        <v>2106</v>
      </c>
      <c r="CR23" s="198">
        <v>15676</v>
      </c>
      <c r="CS23" s="198">
        <v>8718</v>
      </c>
      <c r="CT23" s="198">
        <v>6576</v>
      </c>
      <c r="CU23" s="198">
        <v>4256</v>
      </c>
      <c r="CV23" s="198">
        <v>3167</v>
      </c>
      <c r="CW23" s="198">
        <v>4634</v>
      </c>
      <c r="CX23" s="198">
        <v>1535</v>
      </c>
      <c r="CY23" s="198">
        <v>16923</v>
      </c>
      <c r="CZ23" s="198">
        <v>15328</v>
      </c>
      <c r="DA23" s="198">
        <v>13097</v>
      </c>
      <c r="DB23" s="198">
        <v>10834</v>
      </c>
      <c r="DC23" s="198">
        <v>10585</v>
      </c>
      <c r="DD23" s="198">
        <v>8374</v>
      </c>
      <c r="DE23" s="198">
        <v>7958</v>
      </c>
      <c r="DF23" s="198">
        <v>6968</v>
      </c>
      <c r="DG23" s="198">
        <v>4640</v>
      </c>
      <c r="DH23" s="198">
        <v>4495</v>
      </c>
      <c r="DI23" s="198">
        <v>3607</v>
      </c>
      <c r="DJ23" s="198">
        <v>3701</v>
      </c>
      <c r="DK23" s="198">
        <v>2811</v>
      </c>
      <c r="DL23" s="198">
        <v>2628</v>
      </c>
      <c r="DM23" s="198">
        <v>10859</v>
      </c>
      <c r="DN23" s="198">
        <v>3206</v>
      </c>
      <c r="DO23" s="198">
        <v>2034</v>
      </c>
      <c r="DP23" s="198">
        <v>600</v>
      </c>
      <c r="DQ23" s="198">
        <v>320</v>
      </c>
      <c r="DR23" s="198">
        <v>3388</v>
      </c>
      <c r="DS23" s="198">
        <v>990</v>
      </c>
      <c r="DT23" s="198">
        <v>711</v>
      </c>
      <c r="DU23" s="198">
        <v>747</v>
      </c>
      <c r="DV23" s="198">
        <v>743</v>
      </c>
      <c r="DW23" s="198">
        <v>937</v>
      </c>
      <c r="DX23" s="198">
        <v>2267</v>
      </c>
      <c r="DY23" s="198">
        <v>1582</v>
      </c>
      <c r="DZ23" s="198">
        <v>1104</v>
      </c>
      <c r="EA23" s="198">
        <v>942</v>
      </c>
      <c r="EB23" s="198">
        <v>1183</v>
      </c>
      <c r="EC23" s="198">
        <v>1152</v>
      </c>
      <c r="ED23" s="198">
        <v>3299</v>
      </c>
      <c r="EE23" s="198">
        <v>618</v>
      </c>
      <c r="EF23" s="198">
        <v>922</v>
      </c>
      <c r="EG23" s="198">
        <v>648</v>
      </c>
      <c r="EH23" s="198">
        <v>1023</v>
      </c>
      <c r="EI23" s="198">
        <v>1463</v>
      </c>
      <c r="EJ23" s="198">
        <v>1906</v>
      </c>
      <c r="EK23" s="198">
        <v>2076</v>
      </c>
      <c r="EL23" s="198">
        <v>2693</v>
      </c>
      <c r="EM23" s="198">
        <v>1639</v>
      </c>
      <c r="EN23" s="198">
        <v>1100</v>
      </c>
      <c r="EO23" s="198">
        <v>937</v>
      </c>
      <c r="EP23" s="198">
        <v>970</v>
      </c>
      <c r="EQ23" s="198">
        <v>1822</v>
      </c>
      <c r="ER23" s="198">
        <v>470</v>
      </c>
      <c r="ES23" s="198">
        <v>357</v>
      </c>
      <c r="ET23" s="198">
        <v>1138</v>
      </c>
      <c r="EU23" s="198">
        <v>1087</v>
      </c>
      <c r="EV23" s="198">
        <v>676</v>
      </c>
      <c r="EW23" s="198">
        <v>2031</v>
      </c>
      <c r="EX23" s="198">
        <v>1258</v>
      </c>
      <c r="EY23" s="198">
        <v>1407</v>
      </c>
      <c r="EZ23" s="198">
        <v>771</v>
      </c>
      <c r="FA23" s="198">
        <v>472</v>
      </c>
      <c r="FB23" s="198">
        <v>411</v>
      </c>
      <c r="FC23" s="198">
        <v>2959</v>
      </c>
      <c r="FD23" s="198">
        <v>1306</v>
      </c>
      <c r="FE23" s="198">
        <v>1077</v>
      </c>
      <c r="FF23" s="198">
        <v>2850</v>
      </c>
      <c r="FG23" s="198">
        <v>2573</v>
      </c>
      <c r="FH23" s="198">
        <v>2095</v>
      </c>
      <c r="FI23" s="198">
        <v>4197</v>
      </c>
      <c r="FJ23" s="198">
        <v>1544</v>
      </c>
      <c r="FK23" s="198">
        <v>554</v>
      </c>
      <c r="FL23" s="198">
        <v>860</v>
      </c>
      <c r="FM23" s="198">
        <v>1489</v>
      </c>
      <c r="FN23" s="198">
        <v>337</v>
      </c>
      <c r="FO23" s="198">
        <v>1084</v>
      </c>
      <c r="FP23" s="198">
        <v>879</v>
      </c>
      <c r="FQ23" s="198">
        <v>428</v>
      </c>
      <c r="FR23" s="198">
        <v>418</v>
      </c>
      <c r="FS23" s="198">
        <v>594</v>
      </c>
      <c r="FT23" s="198">
        <v>1429</v>
      </c>
      <c r="FU23" s="198">
        <v>2888</v>
      </c>
      <c r="FV23" s="198">
        <v>718</v>
      </c>
      <c r="FW23" s="198">
        <v>717</v>
      </c>
      <c r="FX23" s="198">
        <v>484</v>
      </c>
      <c r="FY23" s="198">
        <v>720</v>
      </c>
      <c r="FZ23" s="198">
        <v>664</v>
      </c>
      <c r="GA23" s="198">
        <v>546</v>
      </c>
      <c r="GB23" s="198">
        <v>336</v>
      </c>
      <c r="GC23" s="198">
        <v>597</v>
      </c>
      <c r="GD23" s="198">
        <v>742</v>
      </c>
      <c r="GE23" s="198">
        <v>1384</v>
      </c>
      <c r="GF23" s="198">
        <v>493</v>
      </c>
      <c r="GG23" s="198">
        <v>1858</v>
      </c>
      <c r="GH23" s="198">
        <v>1039</v>
      </c>
      <c r="GI23" s="198">
        <v>952</v>
      </c>
      <c r="GJ23" s="198">
        <v>900</v>
      </c>
      <c r="GK23" s="198">
        <v>769</v>
      </c>
      <c r="GL23" s="198">
        <v>1715</v>
      </c>
      <c r="GM23" s="198">
        <v>468</v>
      </c>
      <c r="GN23" s="198">
        <v>495</v>
      </c>
      <c r="GO23" s="198">
        <v>1059</v>
      </c>
      <c r="GP23" s="198">
        <v>412</v>
      </c>
      <c r="GQ23" s="198">
        <v>1786</v>
      </c>
      <c r="GR23" s="198">
        <v>725</v>
      </c>
      <c r="GS23" s="198">
        <v>436</v>
      </c>
      <c r="GT23" s="198">
        <v>3783</v>
      </c>
      <c r="GU23" s="198">
        <v>2410</v>
      </c>
      <c r="GV23" s="198">
        <v>773</v>
      </c>
      <c r="GW23" s="198">
        <v>627</v>
      </c>
      <c r="GX23" s="198">
        <v>526</v>
      </c>
      <c r="GY23" s="198">
        <v>1281</v>
      </c>
      <c r="GZ23" s="198">
        <v>754</v>
      </c>
      <c r="HA23" s="198">
        <v>716</v>
      </c>
      <c r="HB23" s="198">
        <v>635</v>
      </c>
      <c r="HC23" s="198">
        <v>972</v>
      </c>
      <c r="HD23" s="198">
        <v>1132</v>
      </c>
      <c r="HE23" s="198">
        <v>409</v>
      </c>
      <c r="HF23" s="198">
        <v>1073</v>
      </c>
      <c r="HG23" s="198">
        <v>387</v>
      </c>
      <c r="HH23" s="198">
        <v>1903</v>
      </c>
      <c r="HI23" s="198">
        <v>1912</v>
      </c>
      <c r="HJ23" s="198">
        <v>1281</v>
      </c>
      <c r="HK23" s="198">
        <v>788</v>
      </c>
      <c r="HL23" s="198">
        <v>1508</v>
      </c>
      <c r="HM23" s="198">
        <v>1939</v>
      </c>
      <c r="HN23" s="198">
        <v>960</v>
      </c>
      <c r="HO23" s="198">
        <v>1014</v>
      </c>
      <c r="HP23" s="198">
        <v>491</v>
      </c>
      <c r="HQ23" s="198">
        <v>219</v>
      </c>
      <c r="HR23" s="198">
        <v>800</v>
      </c>
      <c r="HS23" s="198">
        <v>629</v>
      </c>
      <c r="HT23" s="198">
        <v>726</v>
      </c>
      <c r="HU23" s="198">
        <v>484</v>
      </c>
      <c r="HV23" s="198">
        <v>467</v>
      </c>
      <c r="HW23" s="198">
        <v>744</v>
      </c>
      <c r="HX23" s="198">
        <v>753</v>
      </c>
      <c r="HY23" s="198">
        <v>1572</v>
      </c>
      <c r="HZ23" s="198">
        <v>958</v>
      </c>
      <c r="IA23" s="198">
        <v>762</v>
      </c>
      <c r="IB23" s="198">
        <v>645</v>
      </c>
      <c r="IC23" s="198">
        <v>727</v>
      </c>
      <c r="ID23" s="198">
        <v>1605</v>
      </c>
      <c r="IE23" s="198">
        <v>272</v>
      </c>
      <c r="IF23" s="198">
        <v>272</v>
      </c>
      <c r="IG23" s="198">
        <v>498</v>
      </c>
      <c r="IH23" s="198">
        <v>331</v>
      </c>
      <c r="II23" s="198">
        <v>542</v>
      </c>
      <c r="IJ23" s="198">
        <v>470</v>
      </c>
      <c r="IK23" s="198">
        <v>391</v>
      </c>
      <c r="IL23" s="198">
        <v>246</v>
      </c>
      <c r="IM23" s="198">
        <v>227</v>
      </c>
      <c r="IN23" s="198">
        <v>433</v>
      </c>
      <c r="IO23" s="198">
        <v>610</v>
      </c>
      <c r="IP23" s="198">
        <v>4444</v>
      </c>
      <c r="IQ23" s="198">
        <v>1714</v>
      </c>
      <c r="IR23" s="198">
        <v>1131</v>
      </c>
      <c r="IS23" s="198">
        <v>460</v>
      </c>
      <c r="IT23" s="198">
        <v>950</v>
      </c>
      <c r="IU23" s="198">
        <v>706</v>
      </c>
      <c r="IV23" s="198">
        <v>548</v>
      </c>
      <c r="IW23" s="198">
        <v>1010</v>
      </c>
      <c r="IX23" s="198">
        <v>1578</v>
      </c>
      <c r="IY23" s="198">
        <v>3741</v>
      </c>
      <c r="IZ23" s="198">
        <v>646</v>
      </c>
      <c r="JA23" s="198">
        <v>786</v>
      </c>
      <c r="JB23" s="198">
        <v>1180</v>
      </c>
      <c r="JC23" s="198">
        <v>1013</v>
      </c>
      <c r="JD23" s="198">
        <v>1796</v>
      </c>
      <c r="JE23" s="198">
        <v>583</v>
      </c>
      <c r="JF23" s="198">
        <v>262</v>
      </c>
      <c r="JG23" s="198">
        <v>394</v>
      </c>
      <c r="JH23" s="198">
        <v>616</v>
      </c>
      <c r="JI23" s="198">
        <v>599</v>
      </c>
    </row>
    <row r="24" spans="1:269" ht="23.25" customHeight="1" x14ac:dyDescent="0.3">
      <c r="A24" s="186"/>
      <c r="B24" s="64" t="s">
        <v>2</v>
      </c>
      <c r="C24" s="198">
        <v>792658</v>
      </c>
      <c r="D24" s="198">
        <v>355638</v>
      </c>
      <c r="E24" s="198">
        <v>140153</v>
      </c>
      <c r="F24" s="198">
        <v>132810</v>
      </c>
      <c r="G24" s="198">
        <v>164057</v>
      </c>
      <c r="H24" s="274"/>
      <c r="I24" s="198">
        <v>43900</v>
      </c>
      <c r="J24" s="198">
        <v>20500</v>
      </c>
      <c r="K24" s="198">
        <v>26700</v>
      </c>
      <c r="L24" s="198">
        <v>21400</v>
      </c>
      <c r="M24" s="198">
        <v>12700</v>
      </c>
      <c r="N24" s="198">
        <v>10000</v>
      </c>
      <c r="O24" s="198">
        <v>10400</v>
      </c>
      <c r="P24" s="198">
        <v>11100</v>
      </c>
      <c r="Q24" s="198">
        <v>7040</v>
      </c>
      <c r="R24" s="198">
        <v>8140</v>
      </c>
      <c r="S24" s="198">
        <v>5310</v>
      </c>
      <c r="T24" s="198">
        <v>4810</v>
      </c>
      <c r="U24" s="198">
        <v>4050</v>
      </c>
      <c r="V24" s="198">
        <v>3460</v>
      </c>
      <c r="W24" s="198">
        <v>4690</v>
      </c>
      <c r="X24" s="198">
        <v>4320</v>
      </c>
      <c r="Y24" s="198">
        <v>5010</v>
      </c>
      <c r="Z24" s="198">
        <v>4430</v>
      </c>
      <c r="AA24" s="198">
        <v>3570</v>
      </c>
      <c r="AB24" s="198">
        <v>4240</v>
      </c>
      <c r="AC24" s="198">
        <v>2480</v>
      </c>
      <c r="AD24" s="198">
        <v>4160</v>
      </c>
      <c r="AE24" s="198">
        <v>2830</v>
      </c>
      <c r="AF24" s="198">
        <v>2880</v>
      </c>
      <c r="AG24" s="198">
        <v>2210</v>
      </c>
      <c r="AH24" s="198">
        <v>2210</v>
      </c>
      <c r="AI24" s="198">
        <v>1330</v>
      </c>
      <c r="AJ24" s="198">
        <v>1690</v>
      </c>
      <c r="AK24" s="198">
        <v>6470</v>
      </c>
      <c r="AL24" s="198">
        <v>4780</v>
      </c>
      <c r="AM24" s="198">
        <v>4890</v>
      </c>
      <c r="AN24" s="198">
        <v>1140</v>
      </c>
      <c r="AO24" s="198">
        <v>858</v>
      </c>
      <c r="AP24" s="198">
        <v>3390</v>
      </c>
      <c r="AQ24" s="198">
        <v>1780</v>
      </c>
      <c r="AR24" s="198">
        <v>3850</v>
      </c>
      <c r="AS24" s="198">
        <v>7830</v>
      </c>
      <c r="AT24" s="198">
        <v>5460</v>
      </c>
      <c r="AU24" s="198">
        <v>2620</v>
      </c>
      <c r="AV24" s="198">
        <v>1810</v>
      </c>
      <c r="AW24" s="198">
        <v>6250</v>
      </c>
      <c r="AX24" s="198">
        <v>4140</v>
      </c>
      <c r="AY24" s="198">
        <v>3270</v>
      </c>
      <c r="AZ24" s="198">
        <v>2030</v>
      </c>
      <c r="BA24" s="198">
        <v>2320</v>
      </c>
      <c r="BB24" s="198">
        <v>2240</v>
      </c>
      <c r="BC24" s="198">
        <v>2280</v>
      </c>
      <c r="BD24" s="198">
        <v>18300</v>
      </c>
      <c r="BE24" s="198">
        <v>12100</v>
      </c>
      <c r="BF24" s="198">
        <v>6100</v>
      </c>
      <c r="BG24" s="198">
        <v>3450</v>
      </c>
      <c r="BH24" s="198">
        <v>4000</v>
      </c>
      <c r="BI24" s="198">
        <v>2280</v>
      </c>
      <c r="BJ24" s="198">
        <v>4210</v>
      </c>
      <c r="BK24" s="198">
        <v>2230</v>
      </c>
      <c r="BL24" s="198">
        <v>16600</v>
      </c>
      <c r="BM24" s="198">
        <v>13640</v>
      </c>
      <c r="BN24" s="198">
        <v>10407</v>
      </c>
      <c r="BO24" s="198">
        <v>6080</v>
      </c>
      <c r="BP24" s="198">
        <v>4260</v>
      </c>
      <c r="BQ24" s="198">
        <v>3990</v>
      </c>
      <c r="BR24" s="198">
        <v>3440</v>
      </c>
      <c r="BS24" s="198">
        <v>3080</v>
      </c>
      <c r="BT24" s="198">
        <v>2730</v>
      </c>
      <c r="BU24" s="198">
        <v>2600</v>
      </c>
      <c r="BV24" s="198">
        <v>2490</v>
      </c>
      <c r="BW24" s="198">
        <v>1700</v>
      </c>
      <c r="BX24" s="198">
        <v>1560</v>
      </c>
      <c r="BY24" s="198">
        <v>1000</v>
      </c>
      <c r="BZ24" s="198">
        <v>2740</v>
      </c>
      <c r="CA24" s="198">
        <v>1760</v>
      </c>
      <c r="CB24" s="198">
        <v>1570</v>
      </c>
      <c r="CC24" s="198">
        <v>1240</v>
      </c>
      <c r="CD24" s="198">
        <v>950</v>
      </c>
      <c r="CE24" s="198">
        <v>850</v>
      </c>
      <c r="CF24" s="198">
        <v>800</v>
      </c>
      <c r="CG24" s="198">
        <v>800</v>
      </c>
      <c r="CH24" s="198">
        <v>770</v>
      </c>
      <c r="CI24" s="198">
        <v>740</v>
      </c>
      <c r="CJ24" s="198">
        <v>600</v>
      </c>
      <c r="CK24" s="198">
        <v>450</v>
      </c>
      <c r="CL24" s="198">
        <v>370</v>
      </c>
      <c r="CM24" s="198">
        <v>350</v>
      </c>
      <c r="CN24" s="198">
        <v>200</v>
      </c>
      <c r="CO24" s="198">
        <v>160</v>
      </c>
      <c r="CP24" s="198">
        <v>5310</v>
      </c>
      <c r="CQ24" s="198">
        <v>2080</v>
      </c>
      <c r="CR24" s="198">
        <v>15500</v>
      </c>
      <c r="CS24" s="198">
        <v>8930</v>
      </c>
      <c r="CT24" s="198">
        <v>6640</v>
      </c>
      <c r="CU24" s="198">
        <v>4406</v>
      </c>
      <c r="CV24" s="198">
        <v>3020</v>
      </c>
      <c r="CW24" s="198">
        <v>4700</v>
      </c>
      <c r="CX24" s="198">
        <v>1640</v>
      </c>
      <c r="CY24" s="198">
        <v>17400</v>
      </c>
      <c r="CZ24" s="198">
        <v>15710</v>
      </c>
      <c r="DA24" s="198">
        <v>13700</v>
      </c>
      <c r="DB24" s="198">
        <v>11410</v>
      </c>
      <c r="DC24" s="198">
        <v>10600</v>
      </c>
      <c r="DD24" s="198">
        <v>8700</v>
      </c>
      <c r="DE24" s="198">
        <v>8250</v>
      </c>
      <c r="DF24" s="198">
        <v>7340</v>
      </c>
      <c r="DG24" s="198">
        <v>4660</v>
      </c>
      <c r="DH24" s="198">
        <v>4590</v>
      </c>
      <c r="DI24" s="198">
        <v>3810</v>
      </c>
      <c r="DJ24" s="198">
        <v>3750</v>
      </c>
      <c r="DK24" s="198">
        <v>2830</v>
      </c>
      <c r="DL24" s="198">
        <v>2690</v>
      </c>
      <c r="DM24" s="198">
        <v>10790</v>
      </c>
      <c r="DN24" s="198">
        <v>3430</v>
      </c>
      <c r="DO24" s="198">
        <v>2170</v>
      </c>
      <c r="DP24" s="198">
        <v>650</v>
      </c>
      <c r="DQ24" s="198">
        <v>330</v>
      </c>
      <c r="DR24" s="198">
        <v>3400</v>
      </c>
      <c r="DS24" s="198">
        <v>989</v>
      </c>
      <c r="DT24" s="198">
        <v>713</v>
      </c>
      <c r="DU24" s="198">
        <v>750</v>
      </c>
      <c r="DV24" s="198">
        <v>746</v>
      </c>
      <c r="DW24" s="198">
        <v>939</v>
      </c>
      <c r="DX24" s="198">
        <v>2280</v>
      </c>
      <c r="DY24" s="198">
        <v>1590</v>
      </c>
      <c r="DZ24" s="198">
        <v>1110</v>
      </c>
      <c r="EA24" s="198">
        <v>947</v>
      </c>
      <c r="EB24" s="198">
        <v>1190</v>
      </c>
      <c r="EC24" s="198">
        <v>1160</v>
      </c>
      <c r="ED24" s="198">
        <v>3320</v>
      </c>
      <c r="EE24" s="198">
        <v>623</v>
      </c>
      <c r="EF24" s="198">
        <v>928</v>
      </c>
      <c r="EG24" s="198">
        <v>652</v>
      </c>
      <c r="EH24" s="198">
        <v>1030</v>
      </c>
      <c r="EI24" s="198">
        <v>1470</v>
      </c>
      <c r="EJ24" s="198">
        <v>1920</v>
      </c>
      <c r="EK24" s="198">
        <v>2090</v>
      </c>
      <c r="EL24" s="198">
        <v>2710</v>
      </c>
      <c r="EM24" s="198">
        <v>1650</v>
      </c>
      <c r="EN24" s="198">
        <v>1100</v>
      </c>
      <c r="EO24" s="198">
        <v>938</v>
      </c>
      <c r="EP24" s="198">
        <v>972</v>
      </c>
      <c r="EQ24" s="198">
        <v>1830</v>
      </c>
      <c r="ER24" s="198">
        <v>469</v>
      </c>
      <c r="ES24" s="198">
        <v>359</v>
      </c>
      <c r="ET24" s="198">
        <v>1140</v>
      </c>
      <c r="EU24" s="198">
        <v>1090</v>
      </c>
      <c r="EV24" s="198">
        <v>679</v>
      </c>
      <c r="EW24" s="198">
        <v>2040</v>
      </c>
      <c r="EX24" s="198">
        <v>1260</v>
      </c>
      <c r="EY24" s="198">
        <v>1410</v>
      </c>
      <c r="EZ24" s="198">
        <v>775</v>
      </c>
      <c r="FA24" s="198">
        <v>474</v>
      </c>
      <c r="FB24" s="198">
        <v>414</v>
      </c>
      <c r="FC24" s="198">
        <v>2970</v>
      </c>
      <c r="FD24" s="198">
        <v>1310</v>
      </c>
      <c r="FE24" s="198">
        <v>1080</v>
      </c>
      <c r="FF24" s="198">
        <v>2850</v>
      </c>
      <c r="FG24" s="198">
        <v>2570</v>
      </c>
      <c r="FH24" s="198">
        <v>2100</v>
      </c>
      <c r="FI24" s="198">
        <v>4220</v>
      </c>
      <c r="FJ24" s="198">
        <v>1550</v>
      </c>
      <c r="FK24" s="198">
        <v>557</v>
      </c>
      <c r="FL24" s="198">
        <v>866</v>
      </c>
      <c r="FM24" s="198">
        <v>1490</v>
      </c>
      <c r="FN24" s="198">
        <v>338</v>
      </c>
      <c r="FO24" s="198">
        <v>1090</v>
      </c>
      <c r="FP24" s="198">
        <v>885</v>
      </c>
      <c r="FQ24" s="198">
        <v>430</v>
      </c>
      <c r="FR24" s="198">
        <v>421</v>
      </c>
      <c r="FS24" s="198">
        <v>594</v>
      </c>
      <c r="FT24" s="198">
        <v>1430</v>
      </c>
      <c r="FU24" s="198">
        <v>2900</v>
      </c>
      <c r="FV24" s="198">
        <v>718</v>
      </c>
      <c r="FW24" s="198">
        <v>717</v>
      </c>
      <c r="FX24" s="198">
        <v>483</v>
      </c>
      <c r="FY24" s="198">
        <v>724</v>
      </c>
      <c r="FZ24" s="198">
        <v>667</v>
      </c>
      <c r="GA24" s="198">
        <v>549</v>
      </c>
      <c r="GB24" s="198">
        <v>338</v>
      </c>
      <c r="GC24" s="198">
        <v>597</v>
      </c>
      <c r="GD24" s="198">
        <v>746</v>
      </c>
      <c r="GE24" s="198">
        <v>1390</v>
      </c>
      <c r="GF24" s="198">
        <v>494</v>
      </c>
      <c r="GG24" s="198">
        <v>1860</v>
      </c>
      <c r="GH24" s="198">
        <v>1040</v>
      </c>
      <c r="GI24" s="198">
        <v>951</v>
      </c>
      <c r="GJ24" s="198">
        <v>905</v>
      </c>
      <c r="GK24" s="198">
        <v>774</v>
      </c>
      <c r="GL24" s="198">
        <v>1720</v>
      </c>
      <c r="GM24" s="198">
        <v>489</v>
      </c>
      <c r="GN24" s="198">
        <v>498</v>
      </c>
      <c r="GO24" s="198">
        <v>1060</v>
      </c>
      <c r="GP24" s="198">
        <v>414</v>
      </c>
      <c r="GQ24" s="198">
        <v>1790</v>
      </c>
      <c r="GR24" s="198">
        <v>730</v>
      </c>
      <c r="GS24" s="198">
        <v>437</v>
      </c>
      <c r="GT24" s="198">
        <v>3800</v>
      </c>
      <c r="GU24" s="198">
        <v>2420</v>
      </c>
      <c r="GV24" s="198">
        <v>779</v>
      </c>
      <c r="GW24" s="198">
        <v>632</v>
      </c>
      <c r="GX24" s="198">
        <v>528</v>
      </c>
      <c r="GY24" s="198">
        <v>1290</v>
      </c>
      <c r="GZ24" s="198">
        <v>758</v>
      </c>
      <c r="HA24" s="198">
        <v>722</v>
      </c>
      <c r="HB24" s="198">
        <v>640</v>
      </c>
      <c r="HC24" s="198">
        <v>981</v>
      </c>
      <c r="HD24" s="198">
        <v>1140</v>
      </c>
      <c r="HE24" s="198">
        <v>409</v>
      </c>
      <c r="HF24" s="198">
        <v>1080</v>
      </c>
      <c r="HG24" s="198">
        <v>384</v>
      </c>
      <c r="HH24" s="198">
        <v>1910</v>
      </c>
      <c r="HI24" s="198">
        <v>1910</v>
      </c>
      <c r="HJ24" s="198">
        <v>1280</v>
      </c>
      <c r="HK24" s="198">
        <v>791</v>
      </c>
      <c r="HL24" s="198">
        <v>1520</v>
      </c>
      <c r="HM24" s="198">
        <v>1940</v>
      </c>
      <c r="HN24" s="198">
        <v>962</v>
      </c>
      <c r="HO24" s="198">
        <v>1020</v>
      </c>
      <c r="HP24" s="198">
        <v>493</v>
      </c>
      <c r="HQ24" s="198">
        <v>227</v>
      </c>
      <c r="HR24" s="198">
        <v>804</v>
      </c>
      <c r="HS24" s="198">
        <v>633</v>
      </c>
      <c r="HT24" s="198">
        <v>730</v>
      </c>
      <c r="HU24" s="198">
        <v>488</v>
      </c>
      <c r="HV24" s="198">
        <v>469</v>
      </c>
      <c r="HW24" s="198">
        <v>747</v>
      </c>
      <c r="HX24" s="198">
        <v>761</v>
      </c>
      <c r="HY24" s="198">
        <v>1580</v>
      </c>
      <c r="HZ24" s="198">
        <v>920</v>
      </c>
      <c r="IA24" s="198">
        <v>720</v>
      </c>
      <c r="IB24" s="198">
        <v>652</v>
      </c>
      <c r="IC24" s="198">
        <v>735</v>
      </c>
      <c r="ID24" s="198">
        <v>1620</v>
      </c>
      <c r="IE24" s="198">
        <v>273</v>
      </c>
      <c r="IF24" s="198">
        <v>274</v>
      </c>
      <c r="IG24" s="198">
        <v>502</v>
      </c>
      <c r="IH24" s="198">
        <v>334</v>
      </c>
      <c r="II24" s="198">
        <v>547</v>
      </c>
      <c r="IJ24" s="198">
        <v>475</v>
      </c>
      <c r="IK24" s="198">
        <v>394</v>
      </c>
      <c r="IL24" s="198">
        <v>249</v>
      </c>
      <c r="IM24" s="198">
        <v>229</v>
      </c>
      <c r="IN24" s="198">
        <v>437</v>
      </c>
      <c r="IO24" s="198">
        <v>616</v>
      </c>
      <c r="IP24" s="198">
        <v>4480</v>
      </c>
      <c r="IQ24" s="198">
        <v>1730</v>
      </c>
      <c r="IR24" s="198">
        <v>1140</v>
      </c>
      <c r="IS24" s="198">
        <v>466</v>
      </c>
      <c r="IT24" s="198">
        <v>949</v>
      </c>
      <c r="IU24" s="198">
        <v>712</v>
      </c>
      <c r="IV24" s="198">
        <v>553</v>
      </c>
      <c r="IW24" s="198">
        <v>1020</v>
      </c>
      <c r="IX24" s="198">
        <v>1590</v>
      </c>
      <c r="IY24" s="198">
        <v>3770</v>
      </c>
      <c r="IZ24" s="198">
        <v>652</v>
      </c>
      <c r="JA24" s="198">
        <v>794</v>
      </c>
      <c r="JB24" s="198">
        <v>1190</v>
      </c>
      <c r="JC24" s="198">
        <v>1020</v>
      </c>
      <c r="JD24" s="198">
        <v>1810</v>
      </c>
      <c r="JE24" s="198">
        <v>588</v>
      </c>
      <c r="JF24" s="198">
        <v>265</v>
      </c>
      <c r="JG24" s="198">
        <v>398</v>
      </c>
      <c r="JH24" s="198">
        <v>622</v>
      </c>
      <c r="JI24" s="198">
        <v>604</v>
      </c>
    </row>
    <row r="25" spans="1:269" ht="16.95" customHeight="1" x14ac:dyDescent="0.3">
      <c r="A25" s="19"/>
      <c r="B25" s="19" t="s">
        <v>65</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69" ht="15.6" customHeight="1" x14ac:dyDescent="0.3">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Q26"/>
  <sheetViews>
    <sheetView showGridLines="0" zoomScale="85" zoomScaleNormal="85" workbookViewId="0">
      <pane xSplit="2" topLeftCell="C1" activePane="topRight" state="frozen"/>
      <selection pane="topRight"/>
    </sheetView>
  </sheetViews>
  <sheetFormatPr defaultColWidth="9" defaultRowHeight="23.25" customHeight="1" x14ac:dyDescent="0.3"/>
  <cols>
    <col min="1" max="1" width="3.44140625" style="12" customWidth="1"/>
    <col min="2" max="2" width="24.21875" style="12" bestFit="1" customWidth="1"/>
    <col min="3" max="3" width="16" style="11" customWidth="1"/>
    <col min="4" max="7" width="16" style="268" customWidth="1"/>
    <col min="8" max="8" width="17.88671875" style="268" customWidth="1"/>
    <col min="9" max="9" width="16" style="11" customWidth="1"/>
    <col min="10" max="269" width="16" style="12" customWidth="1"/>
    <col min="270" max="277" width="16.77734375" style="12" customWidth="1"/>
    <col min="278" max="16384" width="9" style="12"/>
  </cols>
  <sheetData>
    <row r="1" spans="1:277" s="386" customFormat="1" ht="23.25" customHeight="1" x14ac:dyDescent="0.3">
      <c r="B1" s="387" t="s">
        <v>1052</v>
      </c>
      <c r="C1" s="268"/>
      <c r="D1" s="268"/>
      <c r="E1" s="268"/>
      <c r="F1" s="268"/>
      <c r="G1" s="268"/>
      <c r="H1" s="388"/>
      <c r="I1" s="268"/>
      <c r="J1" s="268"/>
    </row>
    <row r="2" spans="1:277" s="386" customFormat="1" ht="23.25" customHeight="1" x14ac:dyDescent="0.3">
      <c r="A2" s="389"/>
      <c r="B2" s="389" t="s">
        <v>821</v>
      </c>
      <c r="C2" s="269"/>
      <c r="D2" s="269"/>
      <c r="E2" s="269"/>
      <c r="F2" s="269"/>
      <c r="G2" s="269"/>
      <c r="H2" s="390"/>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69"/>
      <c r="DM2" s="269"/>
      <c r="DN2" s="269"/>
      <c r="DO2" s="269"/>
      <c r="DP2" s="269"/>
      <c r="DQ2" s="269"/>
      <c r="DR2" s="269"/>
      <c r="DS2" s="269"/>
      <c r="DT2" s="269"/>
      <c r="DU2" s="269"/>
      <c r="DV2" s="269"/>
      <c r="DW2" s="269"/>
      <c r="DX2" s="269"/>
      <c r="DY2" s="269"/>
      <c r="DZ2" s="269"/>
      <c r="EA2" s="269"/>
      <c r="EB2" s="269"/>
      <c r="EC2" s="269"/>
      <c r="ED2" s="269"/>
      <c r="EE2" s="269"/>
      <c r="EF2" s="269"/>
      <c r="EG2" s="269"/>
      <c r="EH2" s="269"/>
      <c r="EI2" s="269"/>
      <c r="EJ2" s="269"/>
      <c r="EK2" s="269"/>
      <c r="EL2" s="269"/>
      <c r="EM2" s="269"/>
      <c r="EN2" s="269"/>
      <c r="EO2" s="269"/>
      <c r="EP2" s="269"/>
      <c r="EQ2" s="269"/>
      <c r="ER2" s="269"/>
      <c r="ES2" s="269"/>
      <c r="ET2" s="269"/>
      <c r="EU2" s="269"/>
      <c r="EV2" s="269"/>
      <c r="EW2" s="269"/>
      <c r="EX2" s="269"/>
      <c r="EY2" s="269"/>
      <c r="EZ2" s="269"/>
      <c r="FA2" s="269"/>
      <c r="FB2" s="269"/>
      <c r="FC2" s="269"/>
      <c r="FD2" s="269"/>
      <c r="FE2" s="269"/>
      <c r="FF2" s="269"/>
      <c r="FG2" s="269"/>
      <c r="FH2" s="269"/>
      <c r="FI2" s="269"/>
      <c r="FJ2" s="269"/>
      <c r="FK2" s="269"/>
      <c r="FL2" s="269"/>
      <c r="FM2" s="269"/>
      <c r="FN2" s="269"/>
      <c r="FO2" s="269"/>
      <c r="FP2" s="269"/>
      <c r="FQ2" s="269"/>
      <c r="FR2" s="269"/>
      <c r="FS2" s="269"/>
      <c r="FT2" s="269"/>
      <c r="FU2" s="269"/>
      <c r="FV2" s="269"/>
      <c r="FW2" s="269"/>
      <c r="FX2" s="269"/>
      <c r="FY2" s="269"/>
      <c r="FZ2" s="269"/>
      <c r="GA2" s="269"/>
      <c r="GB2" s="269"/>
      <c r="GC2" s="269"/>
      <c r="GD2" s="269"/>
      <c r="GE2" s="269"/>
      <c r="GF2" s="269"/>
      <c r="GG2" s="269"/>
      <c r="GH2" s="269"/>
      <c r="GI2" s="269"/>
      <c r="GJ2" s="269"/>
      <c r="GK2" s="269"/>
      <c r="GL2" s="269"/>
      <c r="GM2" s="269"/>
      <c r="GN2" s="269"/>
      <c r="GO2" s="269"/>
      <c r="GP2" s="269"/>
      <c r="GQ2" s="269"/>
      <c r="GR2" s="269"/>
      <c r="GS2" s="269"/>
      <c r="GT2" s="269"/>
      <c r="GU2" s="269"/>
      <c r="GV2" s="269"/>
      <c r="GW2" s="269"/>
      <c r="GX2" s="269"/>
      <c r="GY2" s="269"/>
      <c r="GZ2" s="269"/>
      <c r="HA2" s="269"/>
      <c r="HB2" s="269"/>
      <c r="HC2" s="269"/>
      <c r="HD2" s="269"/>
      <c r="HE2" s="269"/>
      <c r="HF2" s="269"/>
      <c r="HG2" s="269"/>
      <c r="HH2" s="269"/>
      <c r="HI2" s="269"/>
      <c r="HJ2" s="269"/>
      <c r="HK2" s="269"/>
      <c r="HL2" s="269"/>
      <c r="HM2" s="269"/>
      <c r="HN2" s="269"/>
      <c r="HO2" s="269"/>
      <c r="HP2" s="269"/>
      <c r="HQ2" s="269"/>
      <c r="HR2" s="269"/>
      <c r="HS2" s="269"/>
      <c r="HT2" s="269"/>
      <c r="HU2" s="269"/>
      <c r="HV2" s="269"/>
      <c r="HW2" s="269"/>
      <c r="HX2" s="269"/>
      <c r="HY2" s="269"/>
      <c r="HZ2" s="269"/>
      <c r="IA2" s="269"/>
      <c r="IB2" s="269"/>
      <c r="IC2" s="269"/>
      <c r="ID2" s="269"/>
      <c r="IE2" s="269"/>
      <c r="IF2" s="269"/>
      <c r="IG2" s="269"/>
      <c r="IH2" s="269"/>
      <c r="II2" s="269"/>
      <c r="IJ2" s="269"/>
      <c r="IK2" s="269"/>
      <c r="IL2" s="269"/>
      <c r="IM2" s="269"/>
      <c r="IN2" s="269"/>
      <c r="IO2" s="269"/>
      <c r="IP2" s="269"/>
      <c r="IQ2" s="269"/>
      <c r="IR2" s="269"/>
      <c r="IS2" s="269"/>
      <c r="IT2" s="269"/>
      <c r="IU2" s="269"/>
      <c r="IV2" s="269"/>
      <c r="IW2" s="269"/>
      <c r="IX2" s="269"/>
      <c r="IY2" s="269"/>
      <c r="IZ2" s="269"/>
      <c r="JA2" s="269"/>
      <c r="JB2" s="269"/>
      <c r="JC2" s="269"/>
      <c r="JD2" s="269"/>
      <c r="JE2" s="269"/>
      <c r="JF2" s="269"/>
      <c r="JG2" s="269"/>
      <c r="JH2" s="269"/>
      <c r="JI2" s="269"/>
      <c r="JJ2" s="269"/>
      <c r="JK2" s="269"/>
      <c r="JL2" s="269"/>
      <c r="JM2" s="269"/>
      <c r="JN2" s="269"/>
      <c r="JO2" s="269"/>
      <c r="JP2" s="269"/>
      <c r="JQ2" s="269"/>
    </row>
    <row r="3" spans="1:277" s="386" customFormat="1" ht="23.25" customHeight="1" x14ac:dyDescent="0.3">
      <c r="A3" s="186"/>
      <c r="B3" s="391" t="s">
        <v>67</v>
      </c>
      <c r="C3" s="392" t="s">
        <v>262</v>
      </c>
      <c r="D3" s="392" t="s">
        <v>262</v>
      </c>
      <c r="E3" s="392" t="s">
        <v>262</v>
      </c>
      <c r="F3" s="392" t="s">
        <v>262</v>
      </c>
      <c r="G3" s="392" t="s">
        <v>262</v>
      </c>
      <c r="H3" s="392" t="s">
        <v>262</v>
      </c>
      <c r="I3" s="393"/>
      <c r="J3" s="392" t="s">
        <v>74</v>
      </c>
      <c r="K3" s="392" t="s">
        <v>68</v>
      </c>
      <c r="L3" s="392" t="s">
        <v>75</v>
      </c>
      <c r="M3" s="392" t="s">
        <v>69</v>
      </c>
      <c r="N3" s="392" t="s">
        <v>76</v>
      </c>
      <c r="O3" s="392" t="s">
        <v>70</v>
      </c>
      <c r="P3" s="392" t="s">
        <v>77</v>
      </c>
      <c r="Q3" s="392" t="s">
        <v>78</v>
      </c>
      <c r="R3" s="392" t="s">
        <v>79</v>
      </c>
      <c r="S3" s="392" t="s">
        <v>80</v>
      </c>
      <c r="T3" s="392" t="s">
        <v>81</v>
      </c>
      <c r="U3" s="392" t="s">
        <v>82</v>
      </c>
      <c r="V3" s="392" t="s">
        <v>83</v>
      </c>
      <c r="W3" s="392" t="s">
        <v>84</v>
      </c>
      <c r="X3" s="392" t="s">
        <v>85</v>
      </c>
      <c r="Y3" s="392" t="s">
        <v>86</v>
      </c>
      <c r="Z3" s="392" t="s">
        <v>87</v>
      </c>
      <c r="AA3" s="392" t="s">
        <v>88</v>
      </c>
      <c r="AB3" s="392" t="s">
        <v>89</v>
      </c>
      <c r="AC3" s="392" t="s">
        <v>90</v>
      </c>
      <c r="AD3" s="392" t="s">
        <v>91</v>
      </c>
      <c r="AE3" s="392" t="s">
        <v>92</v>
      </c>
      <c r="AF3" s="392" t="s">
        <v>93</v>
      </c>
      <c r="AG3" s="392" t="s">
        <v>94</v>
      </c>
      <c r="AH3" s="392" t="s">
        <v>95</v>
      </c>
      <c r="AI3" s="392" t="s">
        <v>96</v>
      </c>
      <c r="AJ3" s="392" t="s">
        <v>97</v>
      </c>
      <c r="AK3" s="392" t="s">
        <v>98</v>
      </c>
      <c r="AL3" s="392" t="s">
        <v>99</v>
      </c>
      <c r="AM3" s="392" t="s">
        <v>100</v>
      </c>
      <c r="AN3" s="392" t="s">
        <v>101</v>
      </c>
      <c r="AO3" s="392" t="s">
        <v>102</v>
      </c>
      <c r="AP3" s="392" t="s">
        <v>103</v>
      </c>
      <c r="AQ3" s="392" t="s">
        <v>104</v>
      </c>
      <c r="AR3" s="392" t="s">
        <v>105</v>
      </c>
      <c r="AS3" s="392" t="s">
        <v>106</v>
      </c>
      <c r="AT3" s="392" t="s">
        <v>107</v>
      </c>
      <c r="AU3" s="392" t="s">
        <v>108</v>
      </c>
      <c r="AV3" s="392" t="s">
        <v>109</v>
      </c>
      <c r="AW3" s="392" t="s">
        <v>110</v>
      </c>
      <c r="AX3" s="392" t="s">
        <v>961</v>
      </c>
      <c r="AY3" s="392" t="s">
        <v>964</v>
      </c>
      <c r="AZ3" s="392" t="s">
        <v>966</v>
      </c>
      <c r="BA3" s="392" t="s">
        <v>111</v>
      </c>
      <c r="BB3" s="392" t="s">
        <v>112</v>
      </c>
      <c r="BC3" s="392" t="s">
        <v>113</v>
      </c>
      <c r="BD3" s="392" t="s">
        <v>114</v>
      </c>
      <c r="BE3" s="392" t="s">
        <v>115</v>
      </c>
      <c r="BF3" s="392" t="s">
        <v>116</v>
      </c>
      <c r="BG3" s="392" t="s">
        <v>117</v>
      </c>
      <c r="BH3" s="392" t="s">
        <v>118</v>
      </c>
      <c r="BI3" s="392" t="s">
        <v>119</v>
      </c>
      <c r="BJ3" s="392" t="s">
        <v>120</v>
      </c>
      <c r="BK3" s="392" t="s">
        <v>121</v>
      </c>
      <c r="BL3" s="392" t="s">
        <v>122</v>
      </c>
      <c r="BM3" s="392" t="s">
        <v>123</v>
      </c>
      <c r="BN3" s="392" t="s">
        <v>124</v>
      </c>
      <c r="BO3" s="392" t="s">
        <v>125</v>
      </c>
      <c r="BP3" s="392" t="s">
        <v>184</v>
      </c>
      <c r="BQ3" s="392" t="s">
        <v>185</v>
      </c>
      <c r="BR3" s="392" t="s">
        <v>186</v>
      </c>
      <c r="BS3" s="392" t="s">
        <v>187</v>
      </c>
      <c r="BT3" s="392" t="s">
        <v>188</v>
      </c>
      <c r="BU3" s="392" t="s">
        <v>189</v>
      </c>
      <c r="BV3" s="392" t="s">
        <v>190</v>
      </c>
      <c r="BW3" s="392" t="s">
        <v>191</v>
      </c>
      <c r="BX3" s="392" t="s">
        <v>192</v>
      </c>
      <c r="BY3" s="392" t="s">
        <v>193</v>
      </c>
      <c r="BZ3" s="392" t="s">
        <v>194</v>
      </c>
      <c r="CA3" s="392" t="s">
        <v>195</v>
      </c>
      <c r="CB3" s="392" t="s">
        <v>196</v>
      </c>
      <c r="CC3" s="392" t="s">
        <v>197</v>
      </c>
      <c r="CD3" s="392" t="s">
        <v>198</v>
      </c>
      <c r="CE3" s="392" t="s">
        <v>199</v>
      </c>
      <c r="CF3" s="392" t="s">
        <v>200</v>
      </c>
      <c r="CG3" s="392" t="s">
        <v>201</v>
      </c>
      <c r="CH3" s="392" t="s">
        <v>202</v>
      </c>
      <c r="CI3" s="392" t="s">
        <v>203</v>
      </c>
      <c r="CJ3" s="392" t="s">
        <v>204</v>
      </c>
      <c r="CK3" s="392" t="s">
        <v>205</v>
      </c>
      <c r="CL3" s="392" t="s">
        <v>206</v>
      </c>
      <c r="CM3" s="392" t="s">
        <v>207</v>
      </c>
      <c r="CN3" s="392" t="s">
        <v>208</v>
      </c>
      <c r="CO3" s="392" t="s">
        <v>209</v>
      </c>
      <c r="CP3" s="392" t="s">
        <v>210</v>
      </c>
      <c r="CQ3" s="392" t="s">
        <v>211</v>
      </c>
      <c r="CR3" s="392" t="s">
        <v>212</v>
      </c>
      <c r="CS3" s="392" t="s">
        <v>213</v>
      </c>
      <c r="CT3" s="392" t="s">
        <v>214</v>
      </c>
      <c r="CU3" s="392" t="s">
        <v>215</v>
      </c>
      <c r="CV3" s="392" t="s">
        <v>216</v>
      </c>
      <c r="CW3" s="392" t="s">
        <v>217</v>
      </c>
      <c r="CX3" s="392" t="s">
        <v>218</v>
      </c>
      <c r="CY3" s="392" t="s">
        <v>219</v>
      </c>
      <c r="CZ3" s="392" t="s">
        <v>220</v>
      </c>
      <c r="DA3" s="392" t="s">
        <v>221</v>
      </c>
      <c r="DB3" s="392" t="s">
        <v>222</v>
      </c>
      <c r="DC3" s="392" t="s">
        <v>263</v>
      </c>
      <c r="DD3" s="392" t="s">
        <v>264</v>
      </c>
      <c r="DE3" s="392" t="s">
        <v>265</v>
      </c>
      <c r="DF3" s="392" t="s">
        <v>266</v>
      </c>
      <c r="DG3" s="392" t="s">
        <v>267</v>
      </c>
      <c r="DH3" s="392" t="s">
        <v>268</v>
      </c>
      <c r="DI3" s="392" t="s">
        <v>269</v>
      </c>
      <c r="DJ3" s="392" t="s">
        <v>270</v>
      </c>
      <c r="DK3" s="392" t="s">
        <v>271</v>
      </c>
      <c r="DL3" s="392" t="s">
        <v>272</v>
      </c>
      <c r="DM3" s="392" t="s">
        <v>273</v>
      </c>
      <c r="DN3" s="392" t="s">
        <v>274</v>
      </c>
      <c r="DO3" s="392" t="s">
        <v>275</v>
      </c>
      <c r="DP3" s="392" t="s">
        <v>276</v>
      </c>
      <c r="DQ3" s="392" t="s">
        <v>277</v>
      </c>
      <c r="DR3" s="392" t="s">
        <v>278</v>
      </c>
      <c r="DS3" s="392" t="s">
        <v>279</v>
      </c>
      <c r="DT3" s="392" t="s">
        <v>280</v>
      </c>
      <c r="DU3" s="392" t="s">
        <v>281</v>
      </c>
      <c r="DV3" s="392" t="s">
        <v>1048</v>
      </c>
      <c r="DW3" s="392" t="s">
        <v>301</v>
      </c>
      <c r="DX3" s="392" t="s">
        <v>302</v>
      </c>
      <c r="DY3" s="392" t="s">
        <v>303</v>
      </c>
      <c r="DZ3" s="392" t="s">
        <v>304</v>
      </c>
      <c r="EA3" s="392" t="s">
        <v>305</v>
      </c>
      <c r="EB3" s="392" t="s">
        <v>306</v>
      </c>
      <c r="EC3" s="392" t="s">
        <v>307</v>
      </c>
      <c r="ED3" s="392" t="s">
        <v>308</v>
      </c>
      <c r="EE3" s="392" t="s">
        <v>309</v>
      </c>
      <c r="EF3" s="392" t="s">
        <v>310</v>
      </c>
      <c r="EG3" s="392" t="s">
        <v>311</v>
      </c>
      <c r="EH3" s="392" t="s">
        <v>312</v>
      </c>
      <c r="EI3" s="392" t="s">
        <v>313</v>
      </c>
      <c r="EJ3" s="392" t="s">
        <v>314</v>
      </c>
      <c r="EK3" s="392" t="s">
        <v>315</v>
      </c>
      <c r="EL3" s="392" t="s">
        <v>316</v>
      </c>
      <c r="EM3" s="392" t="s">
        <v>317</v>
      </c>
      <c r="EN3" s="392" t="s">
        <v>318</v>
      </c>
      <c r="EO3" s="392" t="s">
        <v>319</v>
      </c>
      <c r="EP3" s="392" t="s">
        <v>320</v>
      </c>
      <c r="EQ3" s="392" t="s">
        <v>321</v>
      </c>
      <c r="ER3" s="392" t="s">
        <v>322</v>
      </c>
      <c r="ES3" s="392" t="s">
        <v>323</v>
      </c>
      <c r="ET3" s="392" t="s">
        <v>324</v>
      </c>
      <c r="EU3" s="392" t="s">
        <v>325</v>
      </c>
      <c r="EV3" s="392" t="s">
        <v>326</v>
      </c>
      <c r="EW3" s="392" t="s">
        <v>327</v>
      </c>
      <c r="EX3" s="392" t="s">
        <v>328</v>
      </c>
      <c r="EY3" s="392" t="s">
        <v>329</v>
      </c>
      <c r="EZ3" s="392" t="s">
        <v>330</v>
      </c>
      <c r="FA3" s="392" t="s">
        <v>331</v>
      </c>
      <c r="FB3" s="392" t="s">
        <v>332</v>
      </c>
      <c r="FC3" s="392" t="s">
        <v>333</v>
      </c>
      <c r="FD3" s="392" t="s">
        <v>334</v>
      </c>
      <c r="FE3" s="392" t="s">
        <v>335</v>
      </c>
      <c r="FF3" s="392" t="s">
        <v>336</v>
      </c>
      <c r="FG3" s="392" t="s">
        <v>337</v>
      </c>
      <c r="FH3" s="392" t="s">
        <v>338</v>
      </c>
      <c r="FI3" s="392" t="s">
        <v>339</v>
      </c>
      <c r="FJ3" s="392" t="s">
        <v>340</v>
      </c>
      <c r="FK3" s="392" t="s">
        <v>341</v>
      </c>
      <c r="FL3" s="392" t="s">
        <v>342</v>
      </c>
      <c r="FM3" s="392" t="s">
        <v>343</v>
      </c>
      <c r="FN3" s="392" t="s">
        <v>344</v>
      </c>
      <c r="FO3" s="392" t="s">
        <v>345</v>
      </c>
      <c r="FP3" s="392" t="s">
        <v>346</v>
      </c>
      <c r="FQ3" s="392" t="s">
        <v>347</v>
      </c>
      <c r="FR3" s="392" t="s">
        <v>348</v>
      </c>
      <c r="FS3" s="392" t="s">
        <v>349</v>
      </c>
      <c r="FT3" s="392" t="s">
        <v>350</v>
      </c>
      <c r="FU3" s="392" t="s">
        <v>351</v>
      </c>
      <c r="FV3" s="392" t="s">
        <v>352</v>
      </c>
      <c r="FW3" s="392" t="s">
        <v>353</v>
      </c>
      <c r="FX3" s="392" t="s">
        <v>354</v>
      </c>
      <c r="FY3" s="392" t="s">
        <v>355</v>
      </c>
      <c r="FZ3" s="392" t="s">
        <v>356</v>
      </c>
      <c r="GA3" s="392" t="s">
        <v>357</v>
      </c>
      <c r="GB3" s="392" t="s">
        <v>358</v>
      </c>
      <c r="GC3" s="392" t="s">
        <v>359</v>
      </c>
      <c r="GD3" s="392" t="s">
        <v>360</v>
      </c>
      <c r="GE3" s="392" t="s">
        <v>361</v>
      </c>
      <c r="GF3" s="392" t="s">
        <v>362</v>
      </c>
      <c r="GG3" s="392" t="s">
        <v>363</v>
      </c>
      <c r="GH3" s="392" t="s">
        <v>364</v>
      </c>
      <c r="GI3" s="392" t="s">
        <v>365</v>
      </c>
      <c r="GJ3" s="392" t="s">
        <v>366</v>
      </c>
      <c r="GK3" s="392" t="s">
        <v>367</v>
      </c>
      <c r="GL3" s="392" t="s">
        <v>368</v>
      </c>
      <c r="GM3" s="392" t="s">
        <v>369</v>
      </c>
      <c r="GN3" s="392" t="s">
        <v>370</v>
      </c>
      <c r="GO3" s="392" t="s">
        <v>371</v>
      </c>
      <c r="GP3" s="392" t="s">
        <v>372</v>
      </c>
      <c r="GQ3" s="392" t="s">
        <v>373</v>
      </c>
      <c r="GR3" s="392" t="s">
        <v>374</v>
      </c>
      <c r="GS3" s="392" t="s">
        <v>375</v>
      </c>
      <c r="GT3" s="392" t="s">
        <v>376</v>
      </c>
      <c r="GU3" s="392" t="s">
        <v>377</v>
      </c>
      <c r="GV3" s="392" t="s">
        <v>378</v>
      </c>
      <c r="GW3" s="392" t="s">
        <v>379</v>
      </c>
      <c r="GX3" s="392" t="s">
        <v>380</v>
      </c>
      <c r="GY3" s="392" t="s">
        <v>381</v>
      </c>
      <c r="GZ3" s="392" t="s">
        <v>382</v>
      </c>
      <c r="HA3" s="392" t="s">
        <v>383</v>
      </c>
      <c r="HB3" s="392" t="s">
        <v>384</v>
      </c>
      <c r="HC3" s="392" t="s">
        <v>385</v>
      </c>
      <c r="HD3" s="392" t="s">
        <v>386</v>
      </c>
      <c r="HE3" s="392" t="s">
        <v>387</v>
      </c>
      <c r="HF3" s="392" t="s">
        <v>388</v>
      </c>
      <c r="HG3" s="392" t="s">
        <v>389</v>
      </c>
      <c r="HH3" s="392" t="s">
        <v>390</v>
      </c>
      <c r="HI3" s="392" t="s">
        <v>391</v>
      </c>
      <c r="HJ3" s="392" t="s">
        <v>392</v>
      </c>
      <c r="HK3" s="392" t="s">
        <v>393</v>
      </c>
      <c r="HL3" s="392" t="s">
        <v>394</v>
      </c>
      <c r="HM3" s="392" t="s">
        <v>395</v>
      </c>
      <c r="HN3" s="392" t="s">
        <v>396</v>
      </c>
      <c r="HO3" s="392" t="s">
        <v>397</v>
      </c>
      <c r="HP3" s="392" t="s">
        <v>398</v>
      </c>
      <c r="HQ3" s="392" t="s">
        <v>399</v>
      </c>
      <c r="HR3" s="392" t="s">
        <v>400</v>
      </c>
      <c r="HS3" s="392" t="s">
        <v>401</v>
      </c>
      <c r="HT3" s="392" t="s">
        <v>402</v>
      </c>
      <c r="HU3" s="392" t="s">
        <v>403</v>
      </c>
      <c r="HV3" s="392" t="s">
        <v>404</v>
      </c>
      <c r="HW3" s="392" t="s">
        <v>405</v>
      </c>
      <c r="HX3" s="392" t="s">
        <v>406</v>
      </c>
      <c r="HY3" s="392" t="s">
        <v>407</v>
      </c>
      <c r="HZ3" s="392" t="s">
        <v>408</v>
      </c>
      <c r="IA3" s="392" t="s">
        <v>409</v>
      </c>
      <c r="IB3" s="392" t="s">
        <v>410</v>
      </c>
      <c r="IC3" s="392" t="s">
        <v>411</v>
      </c>
      <c r="ID3" s="392" t="s">
        <v>412</v>
      </c>
      <c r="IE3" s="392" t="s">
        <v>413</v>
      </c>
      <c r="IF3" s="392" t="s">
        <v>414</v>
      </c>
      <c r="IG3" s="392" t="s">
        <v>991</v>
      </c>
      <c r="IH3" s="392" t="s">
        <v>415</v>
      </c>
      <c r="II3" s="392" t="s">
        <v>416</v>
      </c>
      <c r="IJ3" s="392" t="s">
        <v>417</v>
      </c>
      <c r="IK3" s="392" t="s">
        <v>418</v>
      </c>
      <c r="IL3" s="392" t="s">
        <v>419</v>
      </c>
      <c r="IM3" s="392" t="s">
        <v>420</v>
      </c>
      <c r="IN3" s="392" t="s">
        <v>421</v>
      </c>
      <c r="IO3" s="392" t="s">
        <v>422</v>
      </c>
      <c r="IP3" s="392" t="s">
        <v>423</v>
      </c>
      <c r="IQ3" s="392" t="s">
        <v>424</v>
      </c>
      <c r="IR3" s="392" t="s">
        <v>425</v>
      </c>
      <c r="IS3" s="392" t="s">
        <v>426</v>
      </c>
      <c r="IT3" s="392" t="s">
        <v>427</v>
      </c>
      <c r="IU3" s="392" t="s">
        <v>428</v>
      </c>
      <c r="IV3" s="392" t="s">
        <v>429</v>
      </c>
      <c r="IW3" s="392" t="s">
        <v>430</v>
      </c>
      <c r="IX3" s="392" t="s">
        <v>431</v>
      </c>
      <c r="IY3" s="392" t="s">
        <v>432</v>
      </c>
      <c r="IZ3" s="392" t="s">
        <v>433</v>
      </c>
      <c r="JA3" s="392" t="s">
        <v>434</v>
      </c>
      <c r="JB3" s="392" t="s">
        <v>435</v>
      </c>
      <c r="JC3" s="392" t="s">
        <v>436</v>
      </c>
      <c r="JD3" s="392" t="s">
        <v>437</v>
      </c>
      <c r="JE3" s="392" t="s">
        <v>438</v>
      </c>
      <c r="JF3" s="392" t="s">
        <v>439</v>
      </c>
      <c r="JG3" s="392" t="s">
        <v>440</v>
      </c>
      <c r="JH3" s="392" t="s">
        <v>441</v>
      </c>
      <c r="JI3" s="392" t="s">
        <v>442</v>
      </c>
      <c r="JJ3" s="392" t="s">
        <v>443</v>
      </c>
      <c r="JK3" s="392" t="s">
        <v>444</v>
      </c>
      <c r="JL3" s="392" t="s">
        <v>445</v>
      </c>
      <c r="JM3" s="392" t="s">
        <v>446</v>
      </c>
      <c r="JN3" s="392" t="s">
        <v>447</v>
      </c>
      <c r="JO3" s="392" t="s">
        <v>448</v>
      </c>
      <c r="JP3" s="392" t="s">
        <v>1004</v>
      </c>
      <c r="JQ3" s="392" t="s">
        <v>1049</v>
      </c>
    </row>
    <row r="4" spans="1:277" s="397" customFormat="1" ht="30" customHeight="1" x14ac:dyDescent="0.3">
      <c r="A4" s="187"/>
      <c r="B4" s="53" t="s">
        <v>0</v>
      </c>
      <c r="C4" s="394" t="s">
        <v>1053</v>
      </c>
      <c r="D4" s="394" t="s">
        <v>1054</v>
      </c>
      <c r="E4" s="394" t="s">
        <v>1055</v>
      </c>
      <c r="F4" s="394" t="s">
        <v>1056</v>
      </c>
      <c r="G4" s="394" t="s">
        <v>1057</v>
      </c>
      <c r="H4" s="394" t="s">
        <v>1058</v>
      </c>
      <c r="I4" s="395"/>
      <c r="J4" s="394" t="s">
        <v>1059</v>
      </c>
      <c r="K4" s="394" t="s">
        <v>1060</v>
      </c>
      <c r="L4" s="394" t="s">
        <v>1061</v>
      </c>
      <c r="M4" s="394" t="s">
        <v>1442</v>
      </c>
      <c r="N4" s="394" t="s">
        <v>1062</v>
      </c>
      <c r="O4" s="394" t="s">
        <v>1063</v>
      </c>
      <c r="P4" s="394" t="s">
        <v>1064</v>
      </c>
      <c r="Q4" s="394" t="s">
        <v>133</v>
      </c>
      <c r="R4" s="394" t="s">
        <v>1065</v>
      </c>
      <c r="S4" s="394" t="s">
        <v>1066</v>
      </c>
      <c r="T4" s="394" t="s">
        <v>1067</v>
      </c>
      <c r="U4" s="394" t="s">
        <v>1068</v>
      </c>
      <c r="V4" s="394" t="s">
        <v>1069</v>
      </c>
      <c r="W4" s="394" t="s">
        <v>953</v>
      </c>
      <c r="X4" s="394" t="s">
        <v>1070</v>
      </c>
      <c r="Y4" s="394" t="s">
        <v>141</v>
      </c>
      <c r="Z4" s="394" t="s">
        <v>1071</v>
      </c>
      <c r="AA4" s="394" t="s">
        <v>1072</v>
      </c>
      <c r="AB4" s="394" t="s">
        <v>144</v>
      </c>
      <c r="AC4" s="394" t="s">
        <v>1073</v>
      </c>
      <c r="AD4" s="394" t="s">
        <v>1074</v>
      </c>
      <c r="AE4" s="394" t="s">
        <v>1075</v>
      </c>
      <c r="AF4" s="394" t="s">
        <v>1076</v>
      </c>
      <c r="AG4" s="394" t="s">
        <v>1077</v>
      </c>
      <c r="AH4" s="394" t="s">
        <v>954</v>
      </c>
      <c r="AI4" s="394" t="s">
        <v>1078</v>
      </c>
      <c r="AJ4" s="394" t="s">
        <v>955</v>
      </c>
      <c r="AK4" s="394" t="s">
        <v>1079</v>
      </c>
      <c r="AL4" s="394" t="s">
        <v>154</v>
      </c>
      <c r="AM4" s="394" t="s">
        <v>155</v>
      </c>
      <c r="AN4" s="394" t="s">
        <v>1080</v>
      </c>
      <c r="AO4" s="394" t="s">
        <v>956</v>
      </c>
      <c r="AP4" s="394" t="s">
        <v>957</v>
      </c>
      <c r="AQ4" s="394" t="s">
        <v>159</v>
      </c>
      <c r="AR4" s="394" t="s">
        <v>1081</v>
      </c>
      <c r="AS4" s="394" t="s">
        <v>1082</v>
      </c>
      <c r="AT4" s="394" t="s">
        <v>1083</v>
      </c>
      <c r="AU4" s="394" t="s">
        <v>1084</v>
      </c>
      <c r="AV4" s="394" t="s">
        <v>164</v>
      </c>
      <c r="AW4" s="394" t="s">
        <v>958</v>
      </c>
      <c r="AX4" s="394" t="s">
        <v>1085</v>
      </c>
      <c r="AY4" s="394" t="s">
        <v>1086</v>
      </c>
      <c r="AZ4" s="394" t="s">
        <v>1087</v>
      </c>
      <c r="BA4" s="394" t="s">
        <v>1088</v>
      </c>
      <c r="BB4" s="394" t="s">
        <v>167</v>
      </c>
      <c r="BC4" s="394" t="s">
        <v>959</v>
      </c>
      <c r="BD4" s="394" t="s">
        <v>1089</v>
      </c>
      <c r="BE4" s="394" t="s">
        <v>1090</v>
      </c>
      <c r="BF4" s="394" t="s">
        <v>1091</v>
      </c>
      <c r="BG4" s="394" t="s">
        <v>1092</v>
      </c>
      <c r="BH4" s="394" t="s">
        <v>1093</v>
      </c>
      <c r="BI4" s="394" t="s">
        <v>1094</v>
      </c>
      <c r="BJ4" s="394" t="s">
        <v>1095</v>
      </c>
      <c r="BK4" s="394" t="s">
        <v>1096</v>
      </c>
      <c r="BL4" s="394" t="s">
        <v>1097</v>
      </c>
      <c r="BM4" s="394" t="s">
        <v>1098</v>
      </c>
      <c r="BN4" s="394" t="s">
        <v>1099</v>
      </c>
      <c r="BO4" s="394" t="s">
        <v>180</v>
      </c>
      <c r="BP4" s="394" t="s">
        <v>615</v>
      </c>
      <c r="BQ4" s="394" t="s">
        <v>29</v>
      </c>
      <c r="BR4" s="394" t="s">
        <v>616</v>
      </c>
      <c r="BS4" s="394" t="s">
        <v>31</v>
      </c>
      <c r="BT4" s="394" t="s">
        <v>30</v>
      </c>
      <c r="BU4" s="394" t="s">
        <v>32</v>
      </c>
      <c r="BV4" s="394" t="s">
        <v>33</v>
      </c>
      <c r="BW4" s="394" t="s">
        <v>34</v>
      </c>
      <c r="BX4" s="394" t="s">
        <v>35</v>
      </c>
      <c r="BY4" s="394" t="s">
        <v>617</v>
      </c>
      <c r="BZ4" s="394" t="s">
        <v>36</v>
      </c>
      <c r="CA4" s="394" t="s">
        <v>37</v>
      </c>
      <c r="CB4" s="394" t="s">
        <v>38</v>
      </c>
      <c r="CC4" s="394" t="s">
        <v>39</v>
      </c>
      <c r="CD4" s="394" t="s">
        <v>60</v>
      </c>
      <c r="CE4" s="394" t="s">
        <v>44</v>
      </c>
      <c r="CF4" s="394" t="s">
        <v>45</v>
      </c>
      <c r="CG4" s="394" t="s">
        <v>46</v>
      </c>
      <c r="CH4" s="394" t="s">
        <v>47</v>
      </c>
      <c r="CI4" s="394" t="s">
        <v>48</v>
      </c>
      <c r="CJ4" s="394" t="s">
        <v>49</v>
      </c>
      <c r="CK4" s="394" t="s">
        <v>50</v>
      </c>
      <c r="CL4" s="394" t="s">
        <v>51</v>
      </c>
      <c r="CM4" s="394" t="s">
        <v>52</v>
      </c>
      <c r="CN4" s="394" t="s">
        <v>53</v>
      </c>
      <c r="CO4" s="394" t="s">
        <v>54</v>
      </c>
      <c r="CP4" s="394" t="s">
        <v>55</v>
      </c>
      <c r="CQ4" s="394" t="s">
        <v>56</v>
      </c>
      <c r="CR4" s="394" t="s">
        <v>57</v>
      </c>
      <c r="CS4" s="394" t="s">
        <v>58</v>
      </c>
      <c r="CT4" s="394" t="s">
        <v>618</v>
      </c>
      <c r="CU4" s="394" t="s">
        <v>619</v>
      </c>
      <c r="CV4" s="394" t="s">
        <v>1100</v>
      </c>
      <c r="CW4" s="394" t="s">
        <v>40</v>
      </c>
      <c r="CX4" s="394" t="s">
        <v>620</v>
      </c>
      <c r="CY4" s="394" t="s">
        <v>41</v>
      </c>
      <c r="CZ4" s="394" t="s">
        <v>42</v>
      </c>
      <c r="DA4" s="394" t="s">
        <v>621</v>
      </c>
      <c r="DB4" s="394" t="s">
        <v>43</v>
      </c>
      <c r="DC4" s="394" t="s">
        <v>622</v>
      </c>
      <c r="DD4" s="394" t="s">
        <v>623</v>
      </c>
      <c r="DE4" s="394" t="s">
        <v>624</v>
      </c>
      <c r="DF4" s="394" t="s">
        <v>625</v>
      </c>
      <c r="DG4" s="394" t="s">
        <v>626</v>
      </c>
      <c r="DH4" s="394" t="s">
        <v>1101</v>
      </c>
      <c r="DI4" s="394" t="s">
        <v>627</v>
      </c>
      <c r="DJ4" s="394" t="s">
        <v>628</v>
      </c>
      <c r="DK4" s="394" t="s">
        <v>629</v>
      </c>
      <c r="DL4" s="394" t="s">
        <v>630</v>
      </c>
      <c r="DM4" s="394" t="s">
        <v>631</v>
      </c>
      <c r="DN4" s="394" t="s">
        <v>632</v>
      </c>
      <c r="DO4" s="394" t="s">
        <v>633</v>
      </c>
      <c r="DP4" s="394" t="s">
        <v>634</v>
      </c>
      <c r="DQ4" s="394" t="s">
        <v>635</v>
      </c>
      <c r="DR4" s="394" t="s">
        <v>636</v>
      </c>
      <c r="DS4" s="394" t="s">
        <v>637</v>
      </c>
      <c r="DT4" s="394" t="s">
        <v>638</v>
      </c>
      <c r="DU4" s="394" t="s">
        <v>639</v>
      </c>
      <c r="DV4" s="394" t="s">
        <v>1102</v>
      </c>
      <c r="DW4" s="394" t="s">
        <v>640</v>
      </c>
      <c r="DX4" s="394" t="s">
        <v>641</v>
      </c>
      <c r="DY4" s="394" t="s">
        <v>642</v>
      </c>
      <c r="DZ4" s="394" t="s">
        <v>643</v>
      </c>
      <c r="EA4" s="394" t="s">
        <v>644</v>
      </c>
      <c r="EB4" s="394" t="s">
        <v>645</v>
      </c>
      <c r="EC4" s="394" t="s">
        <v>646</v>
      </c>
      <c r="ED4" s="394" t="s">
        <v>647</v>
      </c>
      <c r="EE4" s="394" t="s">
        <v>648</v>
      </c>
      <c r="EF4" s="394" t="s">
        <v>649</v>
      </c>
      <c r="EG4" s="394" t="s">
        <v>650</v>
      </c>
      <c r="EH4" s="394" t="s">
        <v>651</v>
      </c>
      <c r="EI4" s="394" t="s">
        <v>652</v>
      </c>
      <c r="EJ4" s="394" t="s">
        <v>653</v>
      </c>
      <c r="EK4" s="394" t="s">
        <v>654</v>
      </c>
      <c r="EL4" s="394" t="s">
        <v>655</v>
      </c>
      <c r="EM4" s="394" t="s">
        <v>656</v>
      </c>
      <c r="EN4" s="394" t="s">
        <v>657</v>
      </c>
      <c r="EO4" s="394" t="s">
        <v>658</v>
      </c>
      <c r="EP4" s="394" t="s">
        <v>659</v>
      </c>
      <c r="EQ4" s="394" t="s">
        <v>660</v>
      </c>
      <c r="ER4" s="394" t="s">
        <v>661</v>
      </c>
      <c r="ES4" s="394" t="s">
        <v>662</v>
      </c>
      <c r="ET4" s="394" t="s">
        <v>663</v>
      </c>
      <c r="EU4" s="394" t="s">
        <v>664</v>
      </c>
      <c r="EV4" s="394" t="s">
        <v>665</v>
      </c>
      <c r="EW4" s="394" t="s">
        <v>666</v>
      </c>
      <c r="EX4" s="394" t="s">
        <v>667</v>
      </c>
      <c r="EY4" s="394" t="s">
        <v>668</v>
      </c>
      <c r="EZ4" s="394" t="s">
        <v>669</v>
      </c>
      <c r="FA4" s="394" t="s">
        <v>670</v>
      </c>
      <c r="FB4" s="394" t="s">
        <v>671</v>
      </c>
      <c r="FC4" s="394" t="s">
        <v>672</v>
      </c>
      <c r="FD4" s="394" t="s">
        <v>673</v>
      </c>
      <c r="FE4" s="394" t="s">
        <v>674</v>
      </c>
      <c r="FF4" s="394" t="s">
        <v>675</v>
      </c>
      <c r="FG4" s="394" t="s">
        <v>676</v>
      </c>
      <c r="FH4" s="394" t="s">
        <v>677</v>
      </c>
      <c r="FI4" s="394" t="s">
        <v>678</v>
      </c>
      <c r="FJ4" s="394" t="s">
        <v>679</v>
      </c>
      <c r="FK4" s="394" t="s">
        <v>680</v>
      </c>
      <c r="FL4" s="394" t="s">
        <v>681</v>
      </c>
      <c r="FM4" s="394" t="s">
        <v>682</v>
      </c>
      <c r="FN4" s="394" t="s">
        <v>683</v>
      </c>
      <c r="FO4" s="394" t="s">
        <v>684</v>
      </c>
      <c r="FP4" s="394" t="s">
        <v>685</v>
      </c>
      <c r="FQ4" s="394" t="s">
        <v>686</v>
      </c>
      <c r="FR4" s="394" t="s">
        <v>687</v>
      </c>
      <c r="FS4" s="394" t="s">
        <v>688</v>
      </c>
      <c r="FT4" s="394" t="s">
        <v>689</v>
      </c>
      <c r="FU4" s="394" t="s">
        <v>690</v>
      </c>
      <c r="FV4" s="394" t="s">
        <v>691</v>
      </c>
      <c r="FW4" s="394" t="s">
        <v>692</v>
      </c>
      <c r="FX4" s="394" t="s">
        <v>693</v>
      </c>
      <c r="FY4" s="394" t="s">
        <v>694</v>
      </c>
      <c r="FZ4" s="394" t="s">
        <v>695</v>
      </c>
      <c r="GA4" s="394" t="s">
        <v>696</v>
      </c>
      <c r="GB4" s="394" t="s">
        <v>697</v>
      </c>
      <c r="GC4" s="394" t="s">
        <v>698</v>
      </c>
      <c r="GD4" s="394" t="s">
        <v>699</v>
      </c>
      <c r="GE4" s="394" t="s">
        <v>700</v>
      </c>
      <c r="GF4" s="394" t="s">
        <v>701</v>
      </c>
      <c r="GG4" s="394" t="s">
        <v>702</v>
      </c>
      <c r="GH4" s="394" t="s">
        <v>703</v>
      </c>
      <c r="GI4" s="394" t="s">
        <v>704</v>
      </c>
      <c r="GJ4" s="394" t="s">
        <v>705</v>
      </c>
      <c r="GK4" s="394" t="s">
        <v>706</v>
      </c>
      <c r="GL4" s="394" t="s">
        <v>707</v>
      </c>
      <c r="GM4" s="394" t="s">
        <v>708</v>
      </c>
      <c r="GN4" s="394" t="s">
        <v>709</v>
      </c>
      <c r="GO4" s="394" t="s">
        <v>710</v>
      </c>
      <c r="GP4" s="394" t="s">
        <v>711</v>
      </c>
      <c r="GQ4" s="394" t="s">
        <v>1103</v>
      </c>
      <c r="GR4" s="396" t="s">
        <v>712</v>
      </c>
      <c r="GS4" s="394" t="s">
        <v>713</v>
      </c>
      <c r="GT4" s="394" t="s">
        <v>714</v>
      </c>
      <c r="GU4" s="394" t="s">
        <v>715</v>
      </c>
      <c r="GV4" s="394" t="s">
        <v>716</v>
      </c>
      <c r="GW4" s="394" t="s">
        <v>717</v>
      </c>
      <c r="GX4" s="394" t="s">
        <v>718</v>
      </c>
      <c r="GY4" s="394" t="s">
        <v>719</v>
      </c>
      <c r="GZ4" s="394" t="s">
        <v>720</v>
      </c>
      <c r="HA4" s="394" t="s">
        <v>721</v>
      </c>
      <c r="HB4" s="394" t="s">
        <v>722</v>
      </c>
      <c r="HC4" s="394" t="s">
        <v>723</v>
      </c>
      <c r="HD4" s="394" t="s">
        <v>724</v>
      </c>
      <c r="HE4" s="394" t="s">
        <v>725</v>
      </c>
      <c r="HF4" s="394" t="s">
        <v>726</v>
      </c>
      <c r="HG4" s="394" t="s">
        <v>727</v>
      </c>
      <c r="HH4" s="394" t="s">
        <v>728</v>
      </c>
      <c r="HI4" s="394" t="s">
        <v>729</v>
      </c>
      <c r="HJ4" s="394" t="s">
        <v>730</v>
      </c>
      <c r="HK4" s="394" t="s">
        <v>731</v>
      </c>
      <c r="HL4" s="394" t="s">
        <v>732</v>
      </c>
      <c r="HM4" s="394" t="s">
        <v>733</v>
      </c>
      <c r="HN4" s="394" t="s">
        <v>734</v>
      </c>
      <c r="HO4" s="394" t="s">
        <v>735</v>
      </c>
      <c r="HP4" s="394" t="s">
        <v>736</v>
      </c>
      <c r="HQ4" s="394" t="s">
        <v>737</v>
      </c>
      <c r="HR4" s="394" t="s">
        <v>738</v>
      </c>
      <c r="HS4" s="394" t="s">
        <v>739</v>
      </c>
      <c r="HT4" s="394" t="s">
        <v>740</v>
      </c>
      <c r="HU4" s="394" t="s">
        <v>741</v>
      </c>
      <c r="HV4" s="394" t="s">
        <v>742</v>
      </c>
      <c r="HW4" s="394" t="s">
        <v>743</v>
      </c>
      <c r="HX4" s="394" t="s">
        <v>744</v>
      </c>
      <c r="HY4" s="394" t="s">
        <v>745</v>
      </c>
      <c r="HZ4" s="394" t="s">
        <v>746</v>
      </c>
      <c r="IA4" s="394" t="s">
        <v>747</v>
      </c>
      <c r="IB4" s="394" t="s">
        <v>748</v>
      </c>
      <c r="IC4" s="394" t="s">
        <v>749</v>
      </c>
      <c r="ID4" s="394" t="s">
        <v>750</v>
      </c>
      <c r="IE4" s="394" t="s">
        <v>751</v>
      </c>
      <c r="IF4" s="394" t="s">
        <v>752</v>
      </c>
      <c r="IG4" s="394" t="s">
        <v>1104</v>
      </c>
      <c r="IH4" s="394" t="s">
        <v>753</v>
      </c>
      <c r="II4" s="394" t="s">
        <v>754</v>
      </c>
      <c r="IJ4" s="394" t="s">
        <v>755</v>
      </c>
      <c r="IK4" s="394" t="s">
        <v>756</v>
      </c>
      <c r="IL4" s="394" t="s">
        <v>757</v>
      </c>
      <c r="IM4" s="394" t="s">
        <v>758</v>
      </c>
      <c r="IN4" s="394" t="s">
        <v>759</v>
      </c>
      <c r="IO4" s="394" t="s">
        <v>760</v>
      </c>
      <c r="IP4" s="394" t="s">
        <v>761</v>
      </c>
      <c r="IQ4" s="394" t="s">
        <v>762</v>
      </c>
      <c r="IR4" s="394" t="s">
        <v>763</v>
      </c>
      <c r="IS4" s="394" t="s">
        <v>764</v>
      </c>
      <c r="IT4" s="394" t="s">
        <v>765</v>
      </c>
      <c r="IU4" s="394" t="s">
        <v>766</v>
      </c>
      <c r="IV4" s="394" t="s">
        <v>767</v>
      </c>
      <c r="IW4" s="394" t="s">
        <v>768</v>
      </c>
      <c r="IX4" s="394" t="s">
        <v>769</v>
      </c>
      <c r="IY4" s="394" t="s">
        <v>770</v>
      </c>
      <c r="IZ4" s="394" t="s">
        <v>771</v>
      </c>
      <c r="JA4" s="394" t="s">
        <v>772</v>
      </c>
      <c r="JB4" s="394" t="s">
        <v>773</v>
      </c>
      <c r="JC4" s="394" t="s">
        <v>774</v>
      </c>
      <c r="JD4" s="394" t="s">
        <v>775</v>
      </c>
      <c r="JE4" s="394" t="s">
        <v>776</v>
      </c>
      <c r="JF4" s="394" t="s">
        <v>777</v>
      </c>
      <c r="JG4" s="394" t="s">
        <v>778</v>
      </c>
      <c r="JH4" s="394" t="s">
        <v>779</v>
      </c>
      <c r="JI4" s="394" t="s">
        <v>780</v>
      </c>
      <c r="JJ4" s="394" t="s">
        <v>781</v>
      </c>
      <c r="JK4" s="394" t="s">
        <v>782</v>
      </c>
      <c r="JL4" s="394" t="s">
        <v>783</v>
      </c>
      <c r="JM4" s="394" t="s">
        <v>784</v>
      </c>
      <c r="JN4" s="394" t="s">
        <v>785</v>
      </c>
      <c r="JO4" s="394" t="s">
        <v>786</v>
      </c>
      <c r="JP4" s="394" t="s">
        <v>1105</v>
      </c>
      <c r="JQ4" s="394" t="s">
        <v>1106</v>
      </c>
    </row>
    <row r="5" spans="1:277" s="386" customFormat="1" ht="23.25" customHeight="1" thickBot="1" x14ac:dyDescent="0.35">
      <c r="A5" s="186"/>
      <c r="B5" s="54" t="s">
        <v>1308</v>
      </c>
      <c r="C5" s="398" t="s">
        <v>262</v>
      </c>
      <c r="D5" s="398" t="s">
        <v>262</v>
      </c>
      <c r="E5" s="398" t="s">
        <v>262</v>
      </c>
      <c r="F5" s="398" t="s">
        <v>262</v>
      </c>
      <c r="G5" s="398" t="s">
        <v>262</v>
      </c>
      <c r="H5" s="398" t="s">
        <v>262</v>
      </c>
      <c r="I5" s="399"/>
      <c r="J5" s="400">
        <v>184</v>
      </c>
      <c r="K5" s="400">
        <v>184</v>
      </c>
      <c r="L5" s="400">
        <v>184</v>
      </c>
      <c r="M5" s="400">
        <v>184</v>
      </c>
      <c r="N5" s="400">
        <v>184</v>
      </c>
      <c r="O5" s="400">
        <v>184</v>
      </c>
      <c r="P5" s="400">
        <v>184</v>
      </c>
      <c r="Q5" s="400">
        <v>184</v>
      </c>
      <c r="R5" s="400">
        <v>184</v>
      </c>
      <c r="S5" s="400">
        <v>184</v>
      </c>
      <c r="T5" s="400">
        <v>184</v>
      </c>
      <c r="U5" s="400">
        <v>77</v>
      </c>
      <c r="V5" s="400">
        <v>184</v>
      </c>
      <c r="W5" s="400">
        <v>77</v>
      </c>
      <c r="X5" s="400">
        <v>184</v>
      </c>
      <c r="Y5" s="400">
        <v>184</v>
      </c>
      <c r="Z5" s="400">
        <v>184</v>
      </c>
      <c r="AA5" s="400">
        <v>184</v>
      </c>
      <c r="AB5" s="400">
        <v>184</v>
      </c>
      <c r="AC5" s="400">
        <v>184</v>
      </c>
      <c r="AD5" s="400">
        <v>184</v>
      </c>
      <c r="AE5" s="400">
        <v>184</v>
      </c>
      <c r="AF5" s="400">
        <v>184</v>
      </c>
      <c r="AG5" s="400">
        <v>184</v>
      </c>
      <c r="AH5" s="400">
        <v>77</v>
      </c>
      <c r="AI5" s="400">
        <v>184</v>
      </c>
      <c r="AJ5" s="400">
        <v>42</v>
      </c>
      <c r="AK5" s="400">
        <v>184</v>
      </c>
      <c r="AL5" s="400">
        <v>184</v>
      </c>
      <c r="AM5" s="400">
        <v>184</v>
      </c>
      <c r="AN5" s="400">
        <v>184</v>
      </c>
      <c r="AO5" s="400">
        <v>42</v>
      </c>
      <c r="AP5" s="400">
        <v>42</v>
      </c>
      <c r="AQ5" s="400">
        <v>184</v>
      </c>
      <c r="AR5" s="400">
        <v>184</v>
      </c>
      <c r="AS5" s="400">
        <v>184</v>
      </c>
      <c r="AT5" s="400">
        <v>184</v>
      </c>
      <c r="AU5" s="400">
        <v>184</v>
      </c>
      <c r="AV5" s="400">
        <v>184</v>
      </c>
      <c r="AW5" s="400">
        <v>77</v>
      </c>
      <c r="AX5" s="400">
        <v>184</v>
      </c>
      <c r="AY5" s="400">
        <v>184</v>
      </c>
      <c r="AZ5" s="400">
        <v>184</v>
      </c>
      <c r="BA5" s="400">
        <v>184</v>
      </c>
      <c r="BB5" s="400">
        <v>184</v>
      </c>
      <c r="BC5" s="400">
        <v>77</v>
      </c>
      <c r="BD5" s="400">
        <v>184</v>
      </c>
      <c r="BE5" s="400">
        <v>184</v>
      </c>
      <c r="BF5" s="400">
        <v>184</v>
      </c>
      <c r="BG5" s="400">
        <v>184</v>
      </c>
      <c r="BH5" s="400">
        <v>184</v>
      </c>
      <c r="BI5" s="400">
        <v>184</v>
      </c>
      <c r="BJ5" s="400">
        <v>184</v>
      </c>
      <c r="BK5" s="400">
        <v>184</v>
      </c>
      <c r="BL5" s="400">
        <v>184</v>
      </c>
      <c r="BM5" s="400">
        <v>184</v>
      </c>
      <c r="BN5" s="400">
        <v>184</v>
      </c>
      <c r="BO5" s="400">
        <v>184</v>
      </c>
      <c r="BP5" s="400">
        <v>184</v>
      </c>
      <c r="BQ5" s="400">
        <v>184</v>
      </c>
      <c r="BR5" s="400">
        <v>184</v>
      </c>
      <c r="BS5" s="400">
        <v>184</v>
      </c>
      <c r="BT5" s="400">
        <v>184</v>
      </c>
      <c r="BU5" s="400">
        <v>184</v>
      </c>
      <c r="BV5" s="400">
        <v>184</v>
      </c>
      <c r="BW5" s="400">
        <v>184</v>
      </c>
      <c r="BX5" s="400">
        <v>184</v>
      </c>
      <c r="BY5" s="400">
        <v>184</v>
      </c>
      <c r="BZ5" s="400">
        <v>184</v>
      </c>
      <c r="CA5" s="400">
        <v>184</v>
      </c>
      <c r="CB5" s="400">
        <v>184</v>
      </c>
      <c r="CC5" s="400">
        <v>184</v>
      </c>
      <c r="CD5" s="400">
        <v>184</v>
      </c>
      <c r="CE5" s="400">
        <v>184</v>
      </c>
      <c r="CF5" s="400">
        <v>184</v>
      </c>
      <c r="CG5" s="400">
        <v>184</v>
      </c>
      <c r="CH5" s="400">
        <v>184</v>
      </c>
      <c r="CI5" s="400">
        <v>184</v>
      </c>
      <c r="CJ5" s="400">
        <v>184</v>
      </c>
      <c r="CK5" s="400">
        <v>184</v>
      </c>
      <c r="CL5" s="400">
        <v>184</v>
      </c>
      <c r="CM5" s="400">
        <v>184</v>
      </c>
      <c r="CN5" s="400">
        <v>184</v>
      </c>
      <c r="CO5" s="400">
        <v>184</v>
      </c>
      <c r="CP5" s="400">
        <v>184</v>
      </c>
      <c r="CQ5" s="400">
        <v>184</v>
      </c>
      <c r="CR5" s="400">
        <v>184</v>
      </c>
      <c r="CS5" s="400">
        <v>184</v>
      </c>
      <c r="CT5" s="400">
        <v>184</v>
      </c>
      <c r="CU5" s="400">
        <v>184</v>
      </c>
      <c r="CV5" s="400">
        <v>184</v>
      </c>
      <c r="CW5" s="400">
        <v>184</v>
      </c>
      <c r="CX5" s="400">
        <v>184</v>
      </c>
      <c r="CY5" s="400">
        <v>184</v>
      </c>
      <c r="CZ5" s="400">
        <v>184</v>
      </c>
      <c r="DA5" s="400">
        <v>184</v>
      </c>
      <c r="DB5" s="400">
        <v>184</v>
      </c>
      <c r="DC5" s="400">
        <v>184</v>
      </c>
      <c r="DD5" s="400">
        <v>184</v>
      </c>
      <c r="DE5" s="400">
        <v>184</v>
      </c>
      <c r="DF5" s="400">
        <v>184</v>
      </c>
      <c r="DG5" s="400">
        <v>184</v>
      </c>
      <c r="DH5" s="400">
        <v>184</v>
      </c>
      <c r="DI5" s="400">
        <v>184</v>
      </c>
      <c r="DJ5" s="400">
        <v>184</v>
      </c>
      <c r="DK5" s="400">
        <v>184</v>
      </c>
      <c r="DL5" s="400">
        <v>184</v>
      </c>
      <c r="DM5" s="400">
        <v>184</v>
      </c>
      <c r="DN5" s="400">
        <v>184</v>
      </c>
      <c r="DO5" s="400">
        <v>184</v>
      </c>
      <c r="DP5" s="400">
        <v>184</v>
      </c>
      <c r="DQ5" s="400">
        <v>184</v>
      </c>
      <c r="DR5" s="400">
        <v>184</v>
      </c>
      <c r="DS5" s="400">
        <v>184</v>
      </c>
      <c r="DT5" s="400">
        <v>184</v>
      </c>
      <c r="DU5" s="400">
        <v>184</v>
      </c>
      <c r="DV5" s="400">
        <v>127</v>
      </c>
      <c r="DW5" s="400">
        <v>184</v>
      </c>
      <c r="DX5" s="400">
        <v>184</v>
      </c>
      <c r="DY5" s="400">
        <v>184</v>
      </c>
      <c r="DZ5" s="400">
        <v>184</v>
      </c>
      <c r="EA5" s="400">
        <v>184</v>
      </c>
      <c r="EB5" s="400">
        <v>184</v>
      </c>
      <c r="EC5" s="400">
        <v>184</v>
      </c>
      <c r="ED5" s="400">
        <v>184</v>
      </c>
      <c r="EE5" s="400">
        <v>184</v>
      </c>
      <c r="EF5" s="400">
        <v>184</v>
      </c>
      <c r="EG5" s="400">
        <v>184</v>
      </c>
      <c r="EH5" s="400">
        <v>184</v>
      </c>
      <c r="EI5" s="400">
        <v>184</v>
      </c>
      <c r="EJ5" s="400">
        <v>184</v>
      </c>
      <c r="EK5" s="400">
        <v>184</v>
      </c>
      <c r="EL5" s="400">
        <v>184</v>
      </c>
      <c r="EM5" s="400">
        <v>184</v>
      </c>
      <c r="EN5" s="400">
        <v>184</v>
      </c>
      <c r="EO5" s="400">
        <v>184</v>
      </c>
      <c r="EP5" s="400">
        <v>184</v>
      </c>
      <c r="EQ5" s="400">
        <v>184</v>
      </c>
      <c r="ER5" s="400">
        <v>184</v>
      </c>
      <c r="ES5" s="400">
        <v>184</v>
      </c>
      <c r="ET5" s="400">
        <v>184</v>
      </c>
      <c r="EU5" s="400">
        <v>184</v>
      </c>
      <c r="EV5" s="400">
        <v>184</v>
      </c>
      <c r="EW5" s="400">
        <v>77</v>
      </c>
      <c r="EX5" s="400">
        <v>184</v>
      </c>
      <c r="EY5" s="400">
        <v>184</v>
      </c>
      <c r="EZ5" s="400">
        <v>184</v>
      </c>
      <c r="FA5" s="400">
        <v>184</v>
      </c>
      <c r="FB5" s="400">
        <v>184</v>
      </c>
      <c r="FC5" s="400">
        <v>184</v>
      </c>
      <c r="FD5" s="400">
        <v>184</v>
      </c>
      <c r="FE5" s="400">
        <v>184</v>
      </c>
      <c r="FF5" s="400">
        <v>184</v>
      </c>
      <c r="FG5" s="400">
        <v>184</v>
      </c>
      <c r="FH5" s="400">
        <v>184</v>
      </c>
      <c r="FI5" s="400">
        <v>184</v>
      </c>
      <c r="FJ5" s="400">
        <v>184</v>
      </c>
      <c r="FK5" s="400">
        <v>184</v>
      </c>
      <c r="FL5" s="400">
        <v>184</v>
      </c>
      <c r="FM5" s="400">
        <v>184</v>
      </c>
      <c r="FN5" s="400">
        <v>184</v>
      </c>
      <c r="FO5" s="400">
        <v>184</v>
      </c>
      <c r="FP5" s="400">
        <v>184</v>
      </c>
      <c r="FQ5" s="400">
        <v>184</v>
      </c>
      <c r="FR5" s="400">
        <v>184</v>
      </c>
      <c r="FS5" s="400">
        <v>42</v>
      </c>
      <c r="FT5" s="400">
        <v>184</v>
      </c>
      <c r="FU5" s="400">
        <v>184</v>
      </c>
      <c r="FV5" s="400">
        <v>184</v>
      </c>
      <c r="FW5" s="400">
        <v>184</v>
      </c>
      <c r="FX5" s="400">
        <v>184</v>
      </c>
      <c r="FY5" s="400">
        <v>184</v>
      </c>
      <c r="FZ5" s="400">
        <v>184</v>
      </c>
      <c r="GA5" s="400">
        <v>184</v>
      </c>
      <c r="GB5" s="400">
        <v>184</v>
      </c>
      <c r="GC5" s="400">
        <v>77</v>
      </c>
      <c r="GD5" s="400">
        <v>184</v>
      </c>
      <c r="GE5" s="400">
        <v>184</v>
      </c>
      <c r="GF5" s="400">
        <v>184</v>
      </c>
      <c r="GG5" s="400">
        <v>184</v>
      </c>
      <c r="GH5" s="400">
        <v>77</v>
      </c>
      <c r="GI5" s="400">
        <v>184</v>
      </c>
      <c r="GJ5" s="400">
        <v>184</v>
      </c>
      <c r="GK5" s="400">
        <v>184</v>
      </c>
      <c r="GL5" s="400">
        <v>184</v>
      </c>
      <c r="GM5" s="400">
        <v>184</v>
      </c>
      <c r="GN5" s="400">
        <v>184</v>
      </c>
      <c r="GO5" s="400">
        <v>184</v>
      </c>
      <c r="GP5" s="400">
        <v>184</v>
      </c>
      <c r="GQ5" s="400">
        <v>184</v>
      </c>
      <c r="GR5" s="400">
        <v>42</v>
      </c>
      <c r="GS5" s="400">
        <v>184</v>
      </c>
      <c r="GT5" s="400">
        <v>184</v>
      </c>
      <c r="GU5" s="400">
        <v>184</v>
      </c>
      <c r="GV5" s="400">
        <v>184</v>
      </c>
      <c r="GW5" s="400">
        <v>184</v>
      </c>
      <c r="GX5" s="400">
        <v>184</v>
      </c>
      <c r="GY5" s="400">
        <v>184</v>
      </c>
      <c r="GZ5" s="400">
        <v>184</v>
      </c>
      <c r="HA5" s="400">
        <v>184</v>
      </c>
      <c r="HB5" s="400">
        <v>184</v>
      </c>
      <c r="HC5" s="400">
        <v>184</v>
      </c>
      <c r="HD5" s="400">
        <v>184</v>
      </c>
      <c r="HE5" s="400">
        <v>184</v>
      </c>
      <c r="HF5" s="400">
        <v>184</v>
      </c>
      <c r="HG5" s="400">
        <v>184</v>
      </c>
      <c r="HH5" s="400">
        <v>184</v>
      </c>
      <c r="HI5" s="400">
        <v>184</v>
      </c>
      <c r="HJ5" s="400">
        <v>42</v>
      </c>
      <c r="HK5" s="400">
        <v>184</v>
      </c>
      <c r="HL5" s="400">
        <v>184</v>
      </c>
      <c r="HM5" s="400">
        <v>184</v>
      </c>
      <c r="HN5" s="400">
        <v>184</v>
      </c>
      <c r="HO5" s="400">
        <v>184</v>
      </c>
      <c r="HP5" s="400">
        <v>184</v>
      </c>
      <c r="HQ5" s="400">
        <v>184</v>
      </c>
      <c r="HR5" s="400">
        <v>184</v>
      </c>
      <c r="HS5" s="400">
        <v>184</v>
      </c>
      <c r="HT5" s="400">
        <v>184</v>
      </c>
      <c r="HU5" s="400">
        <v>184</v>
      </c>
      <c r="HV5" s="400">
        <v>42</v>
      </c>
      <c r="HW5" s="400">
        <v>184</v>
      </c>
      <c r="HX5" s="400">
        <v>184</v>
      </c>
      <c r="HY5" s="400">
        <v>184</v>
      </c>
      <c r="HZ5" s="400">
        <v>184</v>
      </c>
      <c r="IA5" s="400">
        <v>184</v>
      </c>
      <c r="IB5" s="400">
        <v>184</v>
      </c>
      <c r="IC5" s="400">
        <v>184</v>
      </c>
      <c r="ID5" s="400">
        <v>184</v>
      </c>
      <c r="IE5" s="400">
        <v>184</v>
      </c>
      <c r="IF5" s="400">
        <v>184</v>
      </c>
      <c r="IG5" s="400">
        <v>128</v>
      </c>
      <c r="IH5" s="400">
        <v>184</v>
      </c>
      <c r="II5" s="400">
        <v>184</v>
      </c>
      <c r="IJ5" s="400">
        <v>184</v>
      </c>
      <c r="IK5" s="400">
        <v>42</v>
      </c>
      <c r="IL5" s="400">
        <v>184</v>
      </c>
      <c r="IM5" s="400">
        <v>184</v>
      </c>
      <c r="IN5" s="400">
        <v>184</v>
      </c>
      <c r="IO5" s="400">
        <v>184</v>
      </c>
      <c r="IP5" s="400">
        <v>184</v>
      </c>
      <c r="IQ5" s="400">
        <v>184</v>
      </c>
      <c r="IR5" s="400">
        <v>184</v>
      </c>
      <c r="IS5" s="400">
        <v>184</v>
      </c>
      <c r="IT5" s="400">
        <v>184</v>
      </c>
      <c r="IU5" s="400">
        <v>184</v>
      </c>
      <c r="IV5" s="400">
        <v>184</v>
      </c>
      <c r="IW5" s="400">
        <v>184</v>
      </c>
      <c r="IX5" s="400">
        <v>184</v>
      </c>
      <c r="IY5" s="400">
        <v>184</v>
      </c>
      <c r="IZ5" s="400">
        <v>184</v>
      </c>
      <c r="JA5" s="400">
        <v>184</v>
      </c>
      <c r="JB5" s="400">
        <v>184</v>
      </c>
      <c r="JC5" s="400">
        <v>184</v>
      </c>
      <c r="JD5" s="400">
        <v>184</v>
      </c>
      <c r="JE5" s="400">
        <v>184</v>
      </c>
      <c r="JF5" s="400">
        <v>184</v>
      </c>
      <c r="JG5" s="400">
        <v>184</v>
      </c>
      <c r="JH5" s="400">
        <v>184</v>
      </c>
      <c r="JI5" s="400">
        <v>184</v>
      </c>
      <c r="JJ5" s="400">
        <v>184</v>
      </c>
      <c r="JK5" s="400">
        <v>184</v>
      </c>
      <c r="JL5" s="400">
        <v>184</v>
      </c>
      <c r="JM5" s="400">
        <v>184</v>
      </c>
      <c r="JN5" s="400">
        <v>184</v>
      </c>
      <c r="JO5" s="400">
        <v>184</v>
      </c>
      <c r="JP5" s="400">
        <v>149</v>
      </c>
      <c r="JQ5" s="400">
        <v>98</v>
      </c>
    </row>
    <row r="6" spans="1:277" s="386" customFormat="1" ht="23.25" customHeight="1" thickTop="1" x14ac:dyDescent="0.3">
      <c r="A6" s="186"/>
      <c r="B6" s="55" t="s">
        <v>4</v>
      </c>
      <c r="C6" s="401">
        <v>26844.871999999999</v>
      </c>
      <c r="D6" s="401">
        <v>11729.101000000001</v>
      </c>
      <c r="E6" s="401">
        <v>5363.6689999999999</v>
      </c>
      <c r="F6" s="401">
        <v>4524.9260000000004</v>
      </c>
      <c r="G6" s="401">
        <v>5172.1909999999998</v>
      </c>
      <c r="H6" s="401">
        <v>54.981999999999999</v>
      </c>
      <c r="I6" s="402"/>
      <c r="J6" s="401">
        <v>1490</v>
      </c>
      <c r="K6" s="401" t="s">
        <v>787</v>
      </c>
      <c r="L6" s="401" t="s">
        <v>787</v>
      </c>
      <c r="M6" s="401">
        <v>455</v>
      </c>
      <c r="N6" s="401">
        <v>467</v>
      </c>
      <c r="O6" s="401">
        <v>278</v>
      </c>
      <c r="P6" s="401">
        <v>239</v>
      </c>
      <c r="Q6" s="401" t="s">
        <v>787</v>
      </c>
      <c r="R6" s="401">
        <v>217</v>
      </c>
      <c r="S6" s="401">
        <v>244</v>
      </c>
      <c r="T6" s="401">
        <v>137</v>
      </c>
      <c r="U6" s="401">
        <v>66</v>
      </c>
      <c r="V6" s="401">
        <v>114</v>
      </c>
      <c r="W6" s="401">
        <v>41</v>
      </c>
      <c r="X6" s="401">
        <v>140</v>
      </c>
      <c r="Y6" s="401">
        <v>109</v>
      </c>
      <c r="Z6" s="401">
        <v>133</v>
      </c>
      <c r="AA6" s="401">
        <v>214</v>
      </c>
      <c r="AB6" s="401">
        <v>111</v>
      </c>
      <c r="AC6" s="401">
        <v>117</v>
      </c>
      <c r="AD6" s="401">
        <v>79</v>
      </c>
      <c r="AE6" s="401">
        <v>114</v>
      </c>
      <c r="AF6" s="401">
        <v>78</v>
      </c>
      <c r="AG6" s="401">
        <v>76</v>
      </c>
      <c r="AH6" s="401">
        <v>31</v>
      </c>
      <c r="AI6" s="401">
        <v>68</v>
      </c>
      <c r="AJ6" s="401">
        <v>11</v>
      </c>
      <c r="AK6" s="401">
        <v>53</v>
      </c>
      <c r="AL6" s="401">
        <v>184</v>
      </c>
      <c r="AM6" s="401">
        <v>233</v>
      </c>
      <c r="AN6" s="401" t="s">
        <v>787</v>
      </c>
      <c r="AO6" s="401">
        <v>8</v>
      </c>
      <c r="AP6" s="401">
        <v>7</v>
      </c>
      <c r="AQ6" s="401">
        <v>111</v>
      </c>
      <c r="AR6" s="401">
        <v>63</v>
      </c>
      <c r="AS6" s="401">
        <v>194</v>
      </c>
      <c r="AT6" s="401">
        <v>276</v>
      </c>
      <c r="AU6" s="401">
        <v>198</v>
      </c>
      <c r="AV6" s="401">
        <v>140</v>
      </c>
      <c r="AW6" s="401">
        <v>30</v>
      </c>
      <c r="AX6" s="401">
        <v>158</v>
      </c>
      <c r="AY6" s="401">
        <v>100</v>
      </c>
      <c r="AZ6" s="401" t="s">
        <v>787</v>
      </c>
      <c r="BA6" s="401">
        <v>303</v>
      </c>
      <c r="BB6" s="401">
        <v>160</v>
      </c>
      <c r="BC6" s="401" t="s">
        <v>787</v>
      </c>
      <c r="BD6" s="401">
        <v>116</v>
      </c>
      <c r="BE6" s="401">
        <v>121</v>
      </c>
      <c r="BF6" s="401">
        <v>74</v>
      </c>
      <c r="BG6" s="401">
        <v>103</v>
      </c>
      <c r="BH6" s="401" t="s">
        <v>787</v>
      </c>
      <c r="BI6" s="401">
        <v>406</v>
      </c>
      <c r="BJ6" s="401">
        <v>347</v>
      </c>
      <c r="BK6" s="401">
        <v>148</v>
      </c>
      <c r="BL6" s="401">
        <v>226</v>
      </c>
      <c r="BM6" s="401">
        <v>157</v>
      </c>
      <c r="BN6" s="401">
        <v>169</v>
      </c>
      <c r="BO6" s="401">
        <v>71</v>
      </c>
      <c r="BP6" s="401">
        <v>837</v>
      </c>
      <c r="BQ6" s="401" t="s">
        <v>787</v>
      </c>
      <c r="BR6" s="401">
        <v>268</v>
      </c>
      <c r="BS6" s="401" t="s">
        <v>787</v>
      </c>
      <c r="BT6" s="401">
        <v>146</v>
      </c>
      <c r="BU6" s="401">
        <v>133</v>
      </c>
      <c r="BV6" s="401">
        <v>132</v>
      </c>
      <c r="BW6" s="401" t="s">
        <v>787</v>
      </c>
      <c r="BX6" s="401" t="s">
        <v>787</v>
      </c>
      <c r="BY6" s="401" t="s">
        <v>787</v>
      </c>
      <c r="BZ6" s="401">
        <v>80</v>
      </c>
      <c r="CA6" s="401" t="s">
        <v>787</v>
      </c>
      <c r="CB6" s="401">
        <v>71</v>
      </c>
      <c r="CC6" s="401" t="s">
        <v>787</v>
      </c>
      <c r="CD6" s="401" t="s">
        <v>787</v>
      </c>
      <c r="CE6" s="401" t="s">
        <v>787</v>
      </c>
      <c r="CF6" s="401" t="s">
        <v>787</v>
      </c>
      <c r="CG6" s="401" t="s">
        <v>787</v>
      </c>
      <c r="CH6" s="401" t="s">
        <v>787</v>
      </c>
      <c r="CI6" s="401" t="s">
        <v>787</v>
      </c>
      <c r="CJ6" s="401" t="s">
        <v>787</v>
      </c>
      <c r="CK6" s="401" t="s">
        <v>787</v>
      </c>
      <c r="CL6" s="401" t="s">
        <v>787</v>
      </c>
      <c r="CM6" s="401" t="s">
        <v>787</v>
      </c>
      <c r="CN6" s="401" t="s">
        <v>787</v>
      </c>
      <c r="CO6" s="401" t="s">
        <v>787</v>
      </c>
      <c r="CP6" s="401" t="s">
        <v>787</v>
      </c>
      <c r="CQ6" s="401" t="s">
        <v>787</v>
      </c>
      <c r="CR6" s="401" t="s">
        <v>787</v>
      </c>
      <c r="CS6" s="401" t="s">
        <v>787</v>
      </c>
      <c r="CT6" s="401" t="s">
        <v>787</v>
      </c>
      <c r="CU6" s="401">
        <v>59</v>
      </c>
      <c r="CV6" s="401">
        <v>578</v>
      </c>
      <c r="CW6" s="401" t="s">
        <v>787</v>
      </c>
      <c r="CX6" s="401" t="s">
        <v>787</v>
      </c>
      <c r="CY6" s="401" t="s">
        <v>787</v>
      </c>
      <c r="CZ6" s="401" t="s">
        <v>787</v>
      </c>
      <c r="DA6" s="401">
        <v>223</v>
      </c>
      <c r="DB6" s="401">
        <v>136</v>
      </c>
      <c r="DC6" s="401" t="s">
        <v>787</v>
      </c>
      <c r="DD6" s="401" t="s">
        <v>787</v>
      </c>
      <c r="DE6" s="401" t="s">
        <v>787</v>
      </c>
      <c r="DF6" s="401" t="s">
        <v>787</v>
      </c>
      <c r="DG6" s="401" t="s">
        <v>787</v>
      </c>
      <c r="DH6" s="401" t="s">
        <v>787</v>
      </c>
      <c r="DI6" s="401">
        <v>277</v>
      </c>
      <c r="DJ6" s="401" t="s">
        <v>787</v>
      </c>
      <c r="DK6" s="401" t="s">
        <v>787</v>
      </c>
      <c r="DL6" s="401" t="s">
        <v>787</v>
      </c>
      <c r="DM6" s="401" t="s">
        <v>787</v>
      </c>
      <c r="DN6" s="401" t="s">
        <v>787</v>
      </c>
      <c r="DO6" s="401" t="s">
        <v>787</v>
      </c>
      <c r="DP6" s="401" t="s">
        <v>787</v>
      </c>
      <c r="DQ6" s="401" t="s">
        <v>787</v>
      </c>
      <c r="DR6" s="401" t="s">
        <v>787</v>
      </c>
      <c r="DS6" s="401" t="s">
        <v>787</v>
      </c>
      <c r="DT6" s="401" t="s">
        <v>787</v>
      </c>
      <c r="DU6" s="401" t="s">
        <v>787</v>
      </c>
      <c r="DV6" s="401" t="s">
        <v>787</v>
      </c>
      <c r="DW6" s="401">
        <v>89</v>
      </c>
      <c r="DX6" s="401">
        <v>28</v>
      </c>
      <c r="DY6" s="401">
        <v>22</v>
      </c>
      <c r="DZ6" s="401">
        <v>20</v>
      </c>
      <c r="EA6" s="401">
        <v>23</v>
      </c>
      <c r="EB6" s="401">
        <v>25</v>
      </c>
      <c r="EC6" s="401">
        <v>70</v>
      </c>
      <c r="ED6" s="401">
        <v>46</v>
      </c>
      <c r="EE6" s="401">
        <v>33</v>
      </c>
      <c r="EF6" s="401">
        <v>27</v>
      </c>
      <c r="EG6" s="401">
        <v>32</v>
      </c>
      <c r="EH6" s="401">
        <v>35</v>
      </c>
      <c r="EI6" s="401">
        <v>97</v>
      </c>
      <c r="EJ6" s="401">
        <v>18</v>
      </c>
      <c r="EK6" s="401">
        <v>29</v>
      </c>
      <c r="EL6" s="401">
        <v>19</v>
      </c>
      <c r="EM6" s="401">
        <v>30</v>
      </c>
      <c r="EN6" s="401">
        <v>55</v>
      </c>
      <c r="EO6" s="401">
        <v>59</v>
      </c>
      <c r="EP6" s="401">
        <v>67</v>
      </c>
      <c r="EQ6" s="401">
        <v>91</v>
      </c>
      <c r="ER6" s="401">
        <v>55</v>
      </c>
      <c r="ES6" s="401">
        <v>31</v>
      </c>
      <c r="ET6" s="401">
        <v>25</v>
      </c>
      <c r="EU6" s="401">
        <v>29</v>
      </c>
      <c r="EV6" s="401">
        <v>54</v>
      </c>
      <c r="EW6" s="401">
        <v>6</v>
      </c>
      <c r="EX6" s="401">
        <v>11</v>
      </c>
      <c r="EY6" s="401">
        <v>31</v>
      </c>
      <c r="EZ6" s="401">
        <v>31</v>
      </c>
      <c r="FA6" s="401">
        <v>20</v>
      </c>
      <c r="FB6" s="401">
        <v>57</v>
      </c>
      <c r="FC6" s="401">
        <v>32</v>
      </c>
      <c r="FD6" s="401">
        <v>37</v>
      </c>
      <c r="FE6" s="401">
        <v>22</v>
      </c>
      <c r="FF6" s="401">
        <v>14</v>
      </c>
      <c r="FG6" s="401">
        <v>13</v>
      </c>
      <c r="FH6" s="401">
        <v>79</v>
      </c>
      <c r="FI6" s="401">
        <v>37</v>
      </c>
      <c r="FJ6" s="401">
        <v>29</v>
      </c>
      <c r="FK6" s="401">
        <v>72</v>
      </c>
      <c r="FL6" s="401">
        <v>87</v>
      </c>
      <c r="FM6" s="401">
        <v>65</v>
      </c>
      <c r="FN6" s="401">
        <v>121</v>
      </c>
      <c r="FO6" s="401">
        <v>44</v>
      </c>
      <c r="FP6" s="401">
        <v>16</v>
      </c>
      <c r="FQ6" s="401">
        <v>24</v>
      </c>
      <c r="FR6" s="401">
        <v>42</v>
      </c>
      <c r="FS6" s="401">
        <v>2</v>
      </c>
      <c r="FT6" s="401">
        <v>35</v>
      </c>
      <c r="FU6" s="401">
        <v>26</v>
      </c>
      <c r="FV6" s="401">
        <v>13</v>
      </c>
      <c r="FW6" s="401">
        <v>13</v>
      </c>
      <c r="FX6" s="401">
        <v>19</v>
      </c>
      <c r="FY6" s="401">
        <v>40</v>
      </c>
      <c r="FZ6" s="401">
        <v>79</v>
      </c>
      <c r="GA6" s="401">
        <v>23</v>
      </c>
      <c r="GB6" s="401">
        <v>24</v>
      </c>
      <c r="GC6" s="401">
        <v>6</v>
      </c>
      <c r="GD6" s="401">
        <v>22</v>
      </c>
      <c r="GE6" s="401">
        <v>23</v>
      </c>
      <c r="GF6" s="401">
        <v>18</v>
      </c>
      <c r="GG6" s="401">
        <v>11</v>
      </c>
      <c r="GH6" s="401">
        <v>8</v>
      </c>
      <c r="GI6" s="401">
        <v>22</v>
      </c>
      <c r="GJ6" s="401">
        <v>38</v>
      </c>
      <c r="GK6" s="401">
        <v>21</v>
      </c>
      <c r="GL6" s="401">
        <v>51</v>
      </c>
      <c r="GM6" s="401">
        <v>44</v>
      </c>
      <c r="GN6" s="401">
        <v>35</v>
      </c>
      <c r="GO6" s="401">
        <v>28</v>
      </c>
      <c r="GP6" s="401">
        <v>22</v>
      </c>
      <c r="GQ6" s="401">
        <v>45</v>
      </c>
      <c r="GR6" s="401">
        <v>3</v>
      </c>
      <c r="GS6" s="401">
        <v>17</v>
      </c>
      <c r="GT6" s="401">
        <v>38</v>
      </c>
      <c r="GU6" s="401">
        <v>12</v>
      </c>
      <c r="GV6" s="401">
        <v>47</v>
      </c>
      <c r="GW6" s="401">
        <v>22</v>
      </c>
      <c r="GX6" s="401">
        <v>17</v>
      </c>
      <c r="GY6" s="401">
        <v>105</v>
      </c>
      <c r="GZ6" s="401">
        <v>71</v>
      </c>
      <c r="HA6" s="401">
        <v>24</v>
      </c>
      <c r="HB6" s="401">
        <v>18</v>
      </c>
      <c r="HC6" s="401">
        <v>21</v>
      </c>
      <c r="HD6" s="401">
        <v>39</v>
      </c>
      <c r="HE6" s="401">
        <v>23</v>
      </c>
      <c r="HF6" s="401">
        <v>23</v>
      </c>
      <c r="HG6" s="401">
        <v>19</v>
      </c>
      <c r="HH6" s="401">
        <v>30</v>
      </c>
      <c r="HI6" s="401">
        <v>37</v>
      </c>
      <c r="HJ6" s="401">
        <v>3</v>
      </c>
      <c r="HK6" s="401">
        <v>35</v>
      </c>
      <c r="HL6" s="401">
        <v>13</v>
      </c>
      <c r="HM6" s="401">
        <v>67</v>
      </c>
      <c r="HN6" s="401">
        <v>64</v>
      </c>
      <c r="HO6" s="401">
        <v>41</v>
      </c>
      <c r="HP6" s="401">
        <v>26</v>
      </c>
      <c r="HQ6" s="401">
        <v>52</v>
      </c>
      <c r="HR6" s="401">
        <v>66</v>
      </c>
      <c r="HS6" s="401">
        <v>33</v>
      </c>
      <c r="HT6" s="401">
        <v>28</v>
      </c>
      <c r="HU6" s="401">
        <v>18</v>
      </c>
      <c r="HV6" s="401">
        <v>1</v>
      </c>
      <c r="HW6" s="401">
        <v>27</v>
      </c>
      <c r="HX6" s="401">
        <v>20</v>
      </c>
      <c r="HY6" s="401">
        <v>23</v>
      </c>
      <c r="HZ6" s="401">
        <v>16</v>
      </c>
      <c r="IA6" s="401">
        <v>19</v>
      </c>
      <c r="IB6" s="401">
        <v>31</v>
      </c>
      <c r="IC6" s="401">
        <v>25</v>
      </c>
      <c r="ID6" s="401">
        <v>53</v>
      </c>
      <c r="IE6" s="401">
        <v>26</v>
      </c>
      <c r="IF6" s="401">
        <v>22</v>
      </c>
      <c r="IG6" s="401">
        <v>17</v>
      </c>
      <c r="IH6" s="401">
        <v>28</v>
      </c>
      <c r="II6" s="401">
        <v>27</v>
      </c>
      <c r="IJ6" s="401">
        <v>53</v>
      </c>
      <c r="IK6" s="401">
        <v>2</v>
      </c>
      <c r="IL6" s="401">
        <v>12</v>
      </c>
      <c r="IM6" s="401">
        <v>17</v>
      </c>
      <c r="IN6" s="401">
        <v>11</v>
      </c>
      <c r="IO6" s="401">
        <v>22</v>
      </c>
      <c r="IP6" s="401">
        <v>20</v>
      </c>
      <c r="IQ6" s="401">
        <v>15</v>
      </c>
      <c r="IR6" s="401">
        <v>12</v>
      </c>
      <c r="IS6" s="401">
        <v>9</v>
      </c>
      <c r="IT6" s="401">
        <v>17</v>
      </c>
      <c r="IU6" s="401">
        <v>23</v>
      </c>
      <c r="IV6" s="401">
        <v>164</v>
      </c>
      <c r="IW6" s="401">
        <v>61</v>
      </c>
      <c r="IX6" s="401">
        <v>39</v>
      </c>
      <c r="IY6" s="401">
        <v>17</v>
      </c>
      <c r="IZ6" s="401">
        <v>38</v>
      </c>
      <c r="JA6" s="401">
        <v>21</v>
      </c>
      <c r="JB6" s="401">
        <v>22</v>
      </c>
      <c r="JC6" s="401">
        <v>41</v>
      </c>
      <c r="JD6" s="401">
        <v>51</v>
      </c>
      <c r="JE6" s="401">
        <v>119</v>
      </c>
      <c r="JF6" s="401">
        <v>19</v>
      </c>
      <c r="JG6" s="401">
        <v>24</v>
      </c>
      <c r="JH6" s="401">
        <v>35</v>
      </c>
      <c r="JI6" s="401">
        <v>33</v>
      </c>
      <c r="JJ6" s="401">
        <v>57</v>
      </c>
      <c r="JK6" s="401">
        <v>28</v>
      </c>
      <c r="JL6" s="401">
        <v>12</v>
      </c>
      <c r="JM6" s="401">
        <v>14</v>
      </c>
      <c r="JN6" s="401">
        <v>24</v>
      </c>
      <c r="JO6" s="401">
        <v>20</v>
      </c>
      <c r="JP6" s="401">
        <v>25</v>
      </c>
      <c r="JQ6" s="401" t="s">
        <v>787</v>
      </c>
    </row>
    <row r="7" spans="1:277" s="386" customFormat="1" ht="23.25" customHeight="1" x14ac:dyDescent="0.3">
      <c r="A7" s="186"/>
      <c r="B7" s="56" t="s">
        <v>5</v>
      </c>
      <c r="C7" s="403">
        <v>2687.5070000000001</v>
      </c>
      <c r="D7" s="403">
        <v>1221.375</v>
      </c>
      <c r="E7" s="403">
        <v>818.02300000000002</v>
      </c>
      <c r="F7" s="403">
        <v>211.84299999999999</v>
      </c>
      <c r="G7" s="403">
        <v>436.26600000000002</v>
      </c>
      <c r="H7" s="403" t="s">
        <v>262</v>
      </c>
      <c r="I7" s="402"/>
      <c r="J7" s="403">
        <v>161</v>
      </c>
      <c r="K7" s="403" t="s">
        <v>787</v>
      </c>
      <c r="L7" s="403" t="s">
        <v>787</v>
      </c>
      <c r="M7" s="403">
        <v>20</v>
      </c>
      <c r="N7" s="403">
        <v>47</v>
      </c>
      <c r="O7" s="403">
        <v>20</v>
      </c>
      <c r="P7" s="403">
        <v>28</v>
      </c>
      <c r="Q7" s="403" t="s">
        <v>787</v>
      </c>
      <c r="R7" s="403">
        <v>24</v>
      </c>
      <c r="S7" s="403">
        <v>27</v>
      </c>
      <c r="T7" s="403">
        <v>13</v>
      </c>
      <c r="U7" s="403">
        <v>4</v>
      </c>
      <c r="V7" s="403">
        <v>13</v>
      </c>
      <c r="W7" s="403">
        <v>4</v>
      </c>
      <c r="X7" s="403">
        <v>9</v>
      </c>
      <c r="Y7" s="403">
        <v>8</v>
      </c>
      <c r="Z7" s="403">
        <v>12</v>
      </c>
      <c r="AA7" s="403">
        <v>21</v>
      </c>
      <c r="AB7" s="403">
        <v>10</v>
      </c>
      <c r="AC7" s="403">
        <v>8</v>
      </c>
      <c r="AD7" s="403">
        <v>8</v>
      </c>
      <c r="AE7" s="403">
        <v>14</v>
      </c>
      <c r="AF7" s="403">
        <v>10</v>
      </c>
      <c r="AG7" s="403">
        <v>7</v>
      </c>
      <c r="AH7" s="403">
        <v>4</v>
      </c>
      <c r="AI7" s="403">
        <v>4</v>
      </c>
      <c r="AJ7" s="403">
        <v>2</v>
      </c>
      <c r="AK7" s="403">
        <v>5</v>
      </c>
      <c r="AL7" s="403">
        <v>18</v>
      </c>
      <c r="AM7" s="403">
        <v>40</v>
      </c>
      <c r="AN7" s="403" t="s">
        <v>787</v>
      </c>
      <c r="AO7" s="403">
        <v>1</v>
      </c>
      <c r="AP7" s="403">
        <v>1</v>
      </c>
      <c r="AQ7" s="403">
        <v>11</v>
      </c>
      <c r="AR7" s="403">
        <v>5</v>
      </c>
      <c r="AS7" s="403">
        <v>19</v>
      </c>
      <c r="AT7" s="403">
        <v>39</v>
      </c>
      <c r="AU7" s="403">
        <v>26</v>
      </c>
      <c r="AV7" s="403">
        <v>14</v>
      </c>
      <c r="AW7" s="403">
        <v>3</v>
      </c>
      <c r="AX7" s="403">
        <v>11</v>
      </c>
      <c r="AY7" s="403">
        <v>3</v>
      </c>
      <c r="AZ7" s="403" t="s">
        <v>787</v>
      </c>
      <c r="BA7" s="403">
        <v>45</v>
      </c>
      <c r="BB7" s="403">
        <v>22</v>
      </c>
      <c r="BC7" s="403" t="s">
        <v>787</v>
      </c>
      <c r="BD7" s="403">
        <v>25</v>
      </c>
      <c r="BE7" s="403">
        <v>23</v>
      </c>
      <c r="BF7" s="403">
        <v>10</v>
      </c>
      <c r="BG7" s="403">
        <v>13</v>
      </c>
      <c r="BH7" s="403" t="s">
        <v>787</v>
      </c>
      <c r="BI7" s="403">
        <v>84</v>
      </c>
      <c r="BJ7" s="403">
        <v>62</v>
      </c>
      <c r="BK7" s="403">
        <v>15</v>
      </c>
      <c r="BL7" s="403">
        <v>21</v>
      </c>
      <c r="BM7" s="403">
        <v>17</v>
      </c>
      <c r="BN7" s="403">
        <v>28</v>
      </c>
      <c r="BO7" s="403">
        <v>12</v>
      </c>
      <c r="BP7" s="403">
        <v>284</v>
      </c>
      <c r="BQ7" s="403" t="s">
        <v>787</v>
      </c>
      <c r="BR7" s="403">
        <v>50</v>
      </c>
      <c r="BS7" s="403" t="s">
        <v>787</v>
      </c>
      <c r="BT7" s="403">
        <v>24</v>
      </c>
      <c r="BU7" s="403">
        <v>17</v>
      </c>
      <c r="BV7" s="403">
        <v>24</v>
      </c>
      <c r="BW7" s="403" t="s">
        <v>787</v>
      </c>
      <c r="BX7" s="403" t="s">
        <v>787</v>
      </c>
      <c r="BY7" s="403" t="s">
        <v>787</v>
      </c>
      <c r="BZ7" s="403">
        <v>16</v>
      </c>
      <c r="CA7" s="403" t="s">
        <v>787</v>
      </c>
      <c r="CB7" s="403">
        <v>7</v>
      </c>
      <c r="CC7" s="403" t="s">
        <v>787</v>
      </c>
      <c r="CD7" s="403" t="s">
        <v>787</v>
      </c>
      <c r="CE7" s="403" t="s">
        <v>787</v>
      </c>
      <c r="CF7" s="403" t="s">
        <v>787</v>
      </c>
      <c r="CG7" s="403" t="s">
        <v>787</v>
      </c>
      <c r="CH7" s="403" t="s">
        <v>787</v>
      </c>
      <c r="CI7" s="403" t="s">
        <v>787</v>
      </c>
      <c r="CJ7" s="403" t="s">
        <v>787</v>
      </c>
      <c r="CK7" s="403" t="s">
        <v>787</v>
      </c>
      <c r="CL7" s="403" t="s">
        <v>787</v>
      </c>
      <c r="CM7" s="403" t="s">
        <v>787</v>
      </c>
      <c r="CN7" s="403" t="s">
        <v>787</v>
      </c>
      <c r="CO7" s="403" t="s">
        <v>787</v>
      </c>
      <c r="CP7" s="403" t="s">
        <v>787</v>
      </c>
      <c r="CQ7" s="403" t="s">
        <v>787</v>
      </c>
      <c r="CR7" s="403" t="s">
        <v>787</v>
      </c>
      <c r="CS7" s="403" t="s">
        <v>787</v>
      </c>
      <c r="CT7" s="403" t="s">
        <v>787</v>
      </c>
      <c r="CU7" s="403">
        <v>13</v>
      </c>
      <c r="CV7" s="403">
        <v>292</v>
      </c>
      <c r="CW7" s="403" t="s">
        <v>787</v>
      </c>
      <c r="CX7" s="403" t="s">
        <v>787</v>
      </c>
      <c r="CY7" s="403" t="s">
        <v>787</v>
      </c>
      <c r="CZ7" s="403" t="s">
        <v>787</v>
      </c>
      <c r="DA7" s="403">
        <v>26</v>
      </c>
      <c r="DB7" s="403">
        <v>22</v>
      </c>
      <c r="DC7" s="403" t="s">
        <v>787</v>
      </c>
      <c r="DD7" s="403" t="s">
        <v>787</v>
      </c>
      <c r="DE7" s="403" t="s">
        <v>787</v>
      </c>
      <c r="DF7" s="403" t="s">
        <v>787</v>
      </c>
      <c r="DG7" s="403" t="s">
        <v>787</v>
      </c>
      <c r="DH7" s="403" t="s">
        <v>787</v>
      </c>
      <c r="DI7" s="403">
        <v>17</v>
      </c>
      <c r="DJ7" s="403" t="s">
        <v>787</v>
      </c>
      <c r="DK7" s="403" t="s">
        <v>787</v>
      </c>
      <c r="DL7" s="403" t="s">
        <v>787</v>
      </c>
      <c r="DM7" s="403" t="s">
        <v>787</v>
      </c>
      <c r="DN7" s="403" t="s">
        <v>787</v>
      </c>
      <c r="DO7" s="403" t="s">
        <v>787</v>
      </c>
      <c r="DP7" s="403" t="s">
        <v>787</v>
      </c>
      <c r="DQ7" s="403" t="s">
        <v>787</v>
      </c>
      <c r="DR7" s="403" t="s">
        <v>787</v>
      </c>
      <c r="DS7" s="403" t="s">
        <v>787</v>
      </c>
      <c r="DT7" s="403" t="s">
        <v>787</v>
      </c>
      <c r="DU7" s="403" t="s">
        <v>787</v>
      </c>
      <c r="DV7" s="403" t="s">
        <v>787</v>
      </c>
      <c r="DW7" s="403">
        <v>6</v>
      </c>
      <c r="DX7" s="403">
        <v>2</v>
      </c>
      <c r="DY7" s="403">
        <v>1</v>
      </c>
      <c r="DZ7" s="403">
        <v>1</v>
      </c>
      <c r="EA7" s="403">
        <v>1</v>
      </c>
      <c r="EB7" s="403">
        <v>3</v>
      </c>
      <c r="EC7" s="403">
        <v>5</v>
      </c>
      <c r="ED7" s="403">
        <v>2</v>
      </c>
      <c r="EE7" s="403">
        <v>2</v>
      </c>
      <c r="EF7" s="403">
        <v>3</v>
      </c>
      <c r="EG7" s="403">
        <v>1</v>
      </c>
      <c r="EH7" s="403">
        <v>1</v>
      </c>
      <c r="EI7" s="403">
        <v>7</v>
      </c>
      <c r="EJ7" s="403">
        <v>1</v>
      </c>
      <c r="EK7" s="403">
        <v>1</v>
      </c>
      <c r="EL7" s="403">
        <v>2</v>
      </c>
      <c r="EM7" s="403">
        <v>2</v>
      </c>
      <c r="EN7" s="403">
        <v>1</v>
      </c>
      <c r="EO7" s="403">
        <v>4</v>
      </c>
      <c r="EP7" s="403">
        <v>7</v>
      </c>
      <c r="EQ7" s="403">
        <v>3</v>
      </c>
      <c r="ER7" s="403">
        <v>8</v>
      </c>
      <c r="ES7" s="403">
        <v>1</v>
      </c>
      <c r="ET7" s="403">
        <v>1</v>
      </c>
      <c r="EU7" s="403">
        <v>2</v>
      </c>
      <c r="EV7" s="403">
        <v>4</v>
      </c>
      <c r="EW7" s="403">
        <v>0</v>
      </c>
      <c r="EX7" s="403">
        <v>0</v>
      </c>
      <c r="EY7" s="403">
        <v>1</v>
      </c>
      <c r="EZ7" s="403">
        <v>1</v>
      </c>
      <c r="FA7" s="403">
        <v>1</v>
      </c>
      <c r="FB7" s="403">
        <v>4</v>
      </c>
      <c r="FC7" s="403">
        <v>4</v>
      </c>
      <c r="FD7" s="403">
        <v>2</v>
      </c>
      <c r="FE7" s="403">
        <v>1</v>
      </c>
      <c r="FF7" s="403">
        <v>0</v>
      </c>
      <c r="FG7" s="403">
        <v>0</v>
      </c>
      <c r="FH7" s="403">
        <v>6</v>
      </c>
      <c r="FI7" s="403">
        <v>2</v>
      </c>
      <c r="FJ7" s="403">
        <v>1</v>
      </c>
      <c r="FK7" s="403">
        <v>6</v>
      </c>
      <c r="FL7" s="403">
        <v>7</v>
      </c>
      <c r="FM7" s="403">
        <v>6</v>
      </c>
      <c r="FN7" s="403">
        <v>11</v>
      </c>
      <c r="FO7" s="403">
        <v>3</v>
      </c>
      <c r="FP7" s="403">
        <v>1</v>
      </c>
      <c r="FQ7" s="403">
        <v>1</v>
      </c>
      <c r="FR7" s="403">
        <v>3</v>
      </c>
      <c r="FS7" s="403">
        <v>0</v>
      </c>
      <c r="FT7" s="403">
        <v>3</v>
      </c>
      <c r="FU7" s="403">
        <v>1</v>
      </c>
      <c r="FV7" s="403">
        <v>0</v>
      </c>
      <c r="FW7" s="403">
        <v>0</v>
      </c>
      <c r="FX7" s="403">
        <v>1</v>
      </c>
      <c r="FY7" s="403">
        <v>1</v>
      </c>
      <c r="FZ7" s="403">
        <v>2</v>
      </c>
      <c r="GA7" s="403">
        <v>2</v>
      </c>
      <c r="GB7" s="403">
        <v>3</v>
      </c>
      <c r="GC7" s="403">
        <v>0</v>
      </c>
      <c r="GD7" s="403">
        <v>1</v>
      </c>
      <c r="GE7" s="403">
        <v>1</v>
      </c>
      <c r="GF7" s="403">
        <v>0</v>
      </c>
      <c r="GG7" s="403">
        <v>0</v>
      </c>
      <c r="GH7" s="403">
        <v>0</v>
      </c>
      <c r="GI7" s="403">
        <v>0</v>
      </c>
      <c r="GJ7" s="403">
        <v>2</v>
      </c>
      <c r="GK7" s="403">
        <v>0</v>
      </c>
      <c r="GL7" s="403">
        <v>6</v>
      </c>
      <c r="GM7" s="403">
        <v>4</v>
      </c>
      <c r="GN7" s="403">
        <v>1</v>
      </c>
      <c r="GO7" s="403">
        <v>1</v>
      </c>
      <c r="GP7" s="403">
        <v>1</v>
      </c>
      <c r="GQ7" s="403">
        <v>3</v>
      </c>
      <c r="GR7" s="403">
        <v>1</v>
      </c>
      <c r="GS7" s="403">
        <v>1</v>
      </c>
      <c r="GT7" s="403">
        <v>2</v>
      </c>
      <c r="GU7" s="403">
        <v>0</v>
      </c>
      <c r="GV7" s="403">
        <v>2</v>
      </c>
      <c r="GW7" s="403">
        <v>1</v>
      </c>
      <c r="GX7" s="403">
        <v>1</v>
      </c>
      <c r="GY7" s="403">
        <v>6</v>
      </c>
      <c r="GZ7" s="403">
        <v>7</v>
      </c>
      <c r="HA7" s="403">
        <v>2</v>
      </c>
      <c r="HB7" s="403">
        <v>1</v>
      </c>
      <c r="HC7" s="403">
        <v>0</v>
      </c>
      <c r="HD7" s="403">
        <v>2</v>
      </c>
      <c r="HE7" s="403">
        <v>0</v>
      </c>
      <c r="HF7" s="403">
        <v>1</v>
      </c>
      <c r="HG7" s="403">
        <v>2</v>
      </c>
      <c r="HH7" s="403">
        <v>2</v>
      </c>
      <c r="HI7" s="403">
        <v>1</v>
      </c>
      <c r="HJ7" s="403">
        <v>0</v>
      </c>
      <c r="HK7" s="403">
        <v>2</v>
      </c>
      <c r="HL7" s="403">
        <v>1</v>
      </c>
      <c r="HM7" s="403">
        <v>5</v>
      </c>
      <c r="HN7" s="403">
        <v>9</v>
      </c>
      <c r="HO7" s="403">
        <v>5</v>
      </c>
      <c r="HP7" s="403">
        <v>1</v>
      </c>
      <c r="HQ7" s="403">
        <v>5</v>
      </c>
      <c r="HR7" s="403">
        <v>6</v>
      </c>
      <c r="HS7" s="403">
        <v>3</v>
      </c>
      <c r="HT7" s="403">
        <v>3</v>
      </c>
      <c r="HU7" s="403">
        <v>2</v>
      </c>
      <c r="HV7" s="403">
        <v>0</v>
      </c>
      <c r="HW7" s="403">
        <v>1</v>
      </c>
      <c r="HX7" s="403">
        <v>2</v>
      </c>
      <c r="HY7" s="403">
        <v>4</v>
      </c>
      <c r="HZ7" s="403">
        <v>1</v>
      </c>
      <c r="IA7" s="403">
        <v>2</v>
      </c>
      <c r="IB7" s="403">
        <v>2</v>
      </c>
      <c r="IC7" s="403">
        <v>2</v>
      </c>
      <c r="ID7" s="403">
        <v>5</v>
      </c>
      <c r="IE7" s="403">
        <v>1</v>
      </c>
      <c r="IF7" s="403">
        <v>1</v>
      </c>
      <c r="IG7" s="403">
        <v>0</v>
      </c>
      <c r="IH7" s="403">
        <v>2</v>
      </c>
      <c r="II7" s="403">
        <v>3</v>
      </c>
      <c r="IJ7" s="403">
        <v>7</v>
      </c>
      <c r="IK7" s="403">
        <v>0</v>
      </c>
      <c r="IL7" s="403">
        <v>0</v>
      </c>
      <c r="IM7" s="403">
        <v>0</v>
      </c>
      <c r="IN7" s="403">
        <v>0</v>
      </c>
      <c r="IO7" s="403">
        <v>2</v>
      </c>
      <c r="IP7" s="403">
        <v>2</v>
      </c>
      <c r="IQ7" s="403">
        <v>2</v>
      </c>
      <c r="IR7" s="403">
        <v>1</v>
      </c>
      <c r="IS7" s="403">
        <v>1</v>
      </c>
      <c r="IT7" s="403">
        <v>2</v>
      </c>
      <c r="IU7" s="403">
        <v>3</v>
      </c>
      <c r="IV7" s="403">
        <v>20</v>
      </c>
      <c r="IW7" s="403">
        <v>7</v>
      </c>
      <c r="IX7" s="403">
        <v>3</v>
      </c>
      <c r="IY7" s="403">
        <v>12</v>
      </c>
      <c r="IZ7" s="403">
        <v>5</v>
      </c>
      <c r="JA7" s="403">
        <v>2</v>
      </c>
      <c r="JB7" s="403">
        <v>1</v>
      </c>
      <c r="JC7" s="403">
        <v>2</v>
      </c>
      <c r="JD7" s="403">
        <v>3</v>
      </c>
      <c r="JE7" s="403">
        <v>5</v>
      </c>
      <c r="JF7" s="403">
        <v>1</v>
      </c>
      <c r="JG7" s="403">
        <v>2</v>
      </c>
      <c r="JH7" s="403">
        <v>4</v>
      </c>
      <c r="JI7" s="403">
        <v>1</v>
      </c>
      <c r="JJ7" s="403">
        <v>2</v>
      </c>
      <c r="JK7" s="403">
        <v>1</v>
      </c>
      <c r="JL7" s="403">
        <v>1</v>
      </c>
      <c r="JM7" s="403">
        <v>1</v>
      </c>
      <c r="JN7" s="403">
        <v>1</v>
      </c>
      <c r="JO7" s="403">
        <v>2</v>
      </c>
      <c r="JP7" s="403">
        <v>0</v>
      </c>
      <c r="JQ7" s="403" t="s">
        <v>787</v>
      </c>
    </row>
    <row r="8" spans="1:277" s="386" customFormat="1" ht="23.25" customHeight="1" x14ac:dyDescent="0.3">
      <c r="A8" s="186"/>
      <c r="B8" s="57" t="s">
        <v>14</v>
      </c>
      <c r="C8" s="404">
        <v>29532.379000000001</v>
      </c>
      <c r="D8" s="404">
        <v>12950.477000000001</v>
      </c>
      <c r="E8" s="404">
        <v>6181.6930000000002</v>
      </c>
      <c r="F8" s="404">
        <v>4736.7690000000002</v>
      </c>
      <c r="G8" s="404">
        <v>5608.4570000000003</v>
      </c>
      <c r="H8" s="404">
        <v>54.981999999999999</v>
      </c>
      <c r="I8" s="402"/>
      <c r="J8" s="605">
        <v>1651</v>
      </c>
      <c r="K8" s="606" t="s">
        <v>2356</v>
      </c>
      <c r="L8" s="606" t="s">
        <v>2356</v>
      </c>
      <c r="M8" s="605">
        <v>475</v>
      </c>
      <c r="N8" s="605">
        <v>514</v>
      </c>
      <c r="O8" s="605">
        <v>299</v>
      </c>
      <c r="P8" s="605">
        <v>267</v>
      </c>
      <c r="Q8" s="606" t="s">
        <v>2356</v>
      </c>
      <c r="R8" s="605">
        <v>242</v>
      </c>
      <c r="S8" s="605">
        <v>271</v>
      </c>
      <c r="T8" s="605">
        <v>150</v>
      </c>
      <c r="U8" s="605">
        <v>70</v>
      </c>
      <c r="V8" s="605">
        <v>127</v>
      </c>
      <c r="W8" s="605">
        <v>46</v>
      </c>
      <c r="X8" s="605">
        <v>150</v>
      </c>
      <c r="Y8" s="605">
        <v>118</v>
      </c>
      <c r="Z8" s="605">
        <v>145</v>
      </c>
      <c r="AA8" s="605">
        <v>236</v>
      </c>
      <c r="AB8" s="605">
        <v>122</v>
      </c>
      <c r="AC8" s="605">
        <v>126</v>
      </c>
      <c r="AD8" s="605">
        <v>88</v>
      </c>
      <c r="AE8" s="605">
        <v>128</v>
      </c>
      <c r="AF8" s="605">
        <v>89</v>
      </c>
      <c r="AG8" s="605">
        <v>83</v>
      </c>
      <c r="AH8" s="605">
        <v>35</v>
      </c>
      <c r="AI8" s="605">
        <v>73</v>
      </c>
      <c r="AJ8" s="605">
        <v>13</v>
      </c>
      <c r="AK8" s="605">
        <v>59</v>
      </c>
      <c r="AL8" s="605">
        <v>202</v>
      </c>
      <c r="AM8" s="605">
        <v>273</v>
      </c>
      <c r="AN8" s="606" t="s">
        <v>2356</v>
      </c>
      <c r="AO8" s="605">
        <v>10</v>
      </c>
      <c r="AP8" s="605">
        <v>8</v>
      </c>
      <c r="AQ8" s="605">
        <v>123</v>
      </c>
      <c r="AR8" s="605">
        <v>69</v>
      </c>
      <c r="AS8" s="605">
        <v>214</v>
      </c>
      <c r="AT8" s="605">
        <v>315</v>
      </c>
      <c r="AU8" s="605">
        <v>224</v>
      </c>
      <c r="AV8" s="605">
        <v>154</v>
      </c>
      <c r="AW8" s="605">
        <v>34</v>
      </c>
      <c r="AX8" s="605">
        <v>169</v>
      </c>
      <c r="AY8" s="605">
        <v>103</v>
      </c>
      <c r="AZ8" s="606" t="s">
        <v>2356</v>
      </c>
      <c r="BA8" s="605">
        <v>349</v>
      </c>
      <c r="BB8" s="605">
        <v>182</v>
      </c>
      <c r="BC8" s="606" t="s">
        <v>2356</v>
      </c>
      <c r="BD8" s="605">
        <v>141</v>
      </c>
      <c r="BE8" s="605">
        <v>145</v>
      </c>
      <c r="BF8" s="605">
        <v>85</v>
      </c>
      <c r="BG8" s="605">
        <v>116</v>
      </c>
      <c r="BH8" s="606" t="s">
        <v>2356</v>
      </c>
      <c r="BI8" s="605">
        <v>491</v>
      </c>
      <c r="BJ8" s="605">
        <v>409</v>
      </c>
      <c r="BK8" s="605">
        <v>163</v>
      </c>
      <c r="BL8" s="605">
        <v>248</v>
      </c>
      <c r="BM8" s="605">
        <v>174</v>
      </c>
      <c r="BN8" s="605">
        <v>198</v>
      </c>
      <c r="BO8" s="605">
        <v>84</v>
      </c>
      <c r="BP8" s="605">
        <v>1122</v>
      </c>
      <c r="BQ8" s="606" t="s">
        <v>2356</v>
      </c>
      <c r="BR8" s="605">
        <v>319</v>
      </c>
      <c r="BS8" s="606" t="s">
        <v>2356</v>
      </c>
      <c r="BT8" s="605">
        <v>171</v>
      </c>
      <c r="BU8" s="605">
        <v>150</v>
      </c>
      <c r="BV8" s="605">
        <v>156</v>
      </c>
      <c r="BW8" s="606" t="s">
        <v>2356</v>
      </c>
      <c r="BX8" s="606" t="s">
        <v>2356</v>
      </c>
      <c r="BY8" s="606" t="s">
        <v>2356</v>
      </c>
      <c r="BZ8" s="605">
        <v>96</v>
      </c>
      <c r="CA8" s="606" t="s">
        <v>2356</v>
      </c>
      <c r="CB8" s="605">
        <v>79</v>
      </c>
      <c r="CC8" s="606" t="s">
        <v>2356</v>
      </c>
      <c r="CD8" s="606" t="s">
        <v>2356</v>
      </c>
      <c r="CE8" s="606" t="s">
        <v>2356</v>
      </c>
      <c r="CF8" s="606" t="s">
        <v>2356</v>
      </c>
      <c r="CG8" s="606" t="s">
        <v>2356</v>
      </c>
      <c r="CH8" s="606" t="s">
        <v>2356</v>
      </c>
      <c r="CI8" s="606" t="s">
        <v>2356</v>
      </c>
      <c r="CJ8" s="606" t="s">
        <v>2356</v>
      </c>
      <c r="CK8" s="606" t="s">
        <v>2356</v>
      </c>
      <c r="CL8" s="606" t="s">
        <v>2356</v>
      </c>
      <c r="CM8" s="606" t="s">
        <v>2356</v>
      </c>
      <c r="CN8" s="606" t="s">
        <v>2356</v>
      </c>
      <c r="CO8" s="606" t="s">
        <v>2356</v>
      </c>
      <c r="CP8" s="606" t="s">
        <v>2356</v>
      </c>
      <c r="CQ8" s="606" t="s">
        <v>2356</v>
      </c>
      <c r="CR8" s="606" t="s">
        <v>2356</v>
      </c>
      <c r="CS8" s="606" t="s">
        <v>2356</v>
      </c>
      <c r="CT8" s="606" t="s">
        <v>2356</v>
      </c>
      <c r="CU8" s="605">
        <v>72</v>
      </c>
      <c r="CV8" s="605">
        <v>870</v>
      </c>
      <c r="CW8" s="606" t="s">
        <v>2356</v>
      </c>
      <c r="CX8" s="606" t="s">
        <v>2356</v>
      </c>
      <c r="CY8" s="606" t="s">
        <v>2356</v>
      </c>
      <c r="CZ8" s="606" t="s">
        <v>2356</v>
      </c>
      <c r="DA8" s="605">
        <v>249</v>
      </c>
      <c r="DB8" s="605">
        <v>158</v>
      </c>
      <c r="DC8" s="606" t="s">
        <v>2356</v>
      </c>
      <c r="DD8" s="606" t="s">
        <v>2356</v>
      </c>
      <c r="DE8" s="606" t="s">
        <v>2356</v>
      </c>
      <c r="DF8" s="606" t="s">
        <v>2356</v>
      </c>
      <c r="DG8" s="606" t="s">
        <v>2356</v>
      </c>
      <c r="DH8" s="606" t="s">
        <v>2356</v>
      </c>
      <c r="DI8" s="605">
        <v>294</v>
      </c>
      <c r="DJ8" s="606" t="s">
        <v>2356</v>
      </c>
      <c r="DK8" s="606" t="s">
        <v>2356</v>
      </c>
      <c r="DL8" s="606" t="s">
        <v>2356</v>
      </c>
      <c r="DM8" s="606" t="s">
        <v>2356</v>
      </c>
      <c r="DN8" s="606" t="s">
        <v>2356</v>
      </c>
      <c r="DO8" s="606" t="s">
        <v>2356</v>
      </c>
      <c r="DP8" s="606" t="s">
        <v>2356</v>
      </c>
      <c r="DQ8" s="606" t="s">
        <v>2356</v>
      </c>
      <c r="DR8" s="606" t="s">
        <v>2356</v>
      </c>
      <c r="DS8" s="606" t="s">
        <v>2356</v>
      </c>
      <c r="DT8" s="606" t="s">
        <v>2356</v>
      </c>
      <c r="DU8" s="606" t="s">
        <v>2356</v>
      </c>
      <c r="DV8" s="606" t="s">
        <v>2356</v>
      </c>
      <c r="DW8" s="605">
        <v>95</v>
      </c>
      <c r="DX8" s="605">
        <v>31</v>
      </c>
      <c r="DY8" s="605">
        <v>23</v>
      </c>
      <c r="DZ8" s="605">
        <v>22</v>
      </c>
      <c r="EA8" s="605">
        <v>25</v>
      </c>
      <c r="EB8" s="605">
        <v>28</v>
      </c>
      <c r="EC8" s="605">
        <v>76</v>
      </c>
      <c r="ED8" s="605">
        <v>49</v>
      </c>
      <c r="EE8" s="605">
        <v>35</v>
      </c>
      <c r="EF8" s="605">
        <v>31</v>
      </c>
      <c r="EG8" s="605">
        <v>34</v>
      </c>
      <c r="EH8" s="605">
        <v>37</v>
      </c>
      <c r="EI8" s="605">
        <v>105</v>
      </c>
      <c r="EJ8" s="605">
        <v>20</v>
      </c>
      <c r="EK8" s="605">
        <v>30</v>
      </c>
      <c r="EL8" s="605">
        <v>22</v>
      </c>
      <c r="EM8" s="605">
        <v>33</v>
      </c>
      <c r="EN8" s="605">
        <v>57</v>
      </c>
      <c r="EO8" s="605">
        <v>63</v>
      </c>
      <c r="EP8" s="605">
        <v>74</v>
      </c>
      <c r="EQ8" s="605">
        <v>94</v>
      </c>
      <c r="ER8" s="605">
        <v>63</v>
      </c>
      <c r="ES8" s="605">
        <v>32</v>
      </c>
      <c r="ET8" s="605">
        <v>27</v>
      </c>
      <c r="EU8" s="605">
        <v>31</v>
      </c>
      <c r="EV8" s="605">
        <v>59</v>
      </c>
      <c r="EW8" s="605">
        <v>6</v>
      </c>
      <c r="EX8" s="605">
        <v>11</v>
      </c>
      <c r="EY8" s="605">
        <v>33</v>
      </c>
      <c r="EZ8" s="605">
        <v>32</v>
      </c>
      <c r="FA8" s="605">
        <v>21</v>
      </c>
      <c r="FB8" s="605">
        <v>62</v>
      </c>
      <c r="FC8" s="605">
        <v>36</v>
      </c>
      <c r="FD8" s="605">
        <v>40</v>
      </c>
      <c r="FE8" s="605">
        <v>23</v>
      </c>
      <c r="FF8" s="605">
        <v>15</v>
      </c>
      <c r="FG8" s="605">
        <v>14</v>
      </c>
      <c r="FH8" s="605">
        <v>85</v>
      </c>
      <c r="FI8" s="605">
        <v>39</v>
      </c>
      <c r="FJ8" s="605">
        <v>31</v>
      </c>
      <c r="FK8" s="605">
        <v>78</v>
      </c>
      <c r="FL8" s="605">
        <v>94</v>
      </c>
      <c r="FM8" s="605">
        <v>72</v>
      </c>
      <c r="FN8" s="605">
        <v>132</v>
      </c>
      <c r="FO8" s="605">
        <v>48</v>
      </c>
      <c r="FP8" s="605">
        <v>18</v>
      </c>
      <c r="FQ8" s="605">
        <v>26</v>
      </c>
      <c r="FR8" s="605">
        <v>45</v>
      </c>
      <c r="FS8" s="605">
        <v>2</v>
      </c>
      <c r="FT8" s="605">
        <v>38</v>
      </c>
      <c r="FU8" s="605">
        <v>27</v>
      </c>
      <c r="FV8" s="605">
        <v>13</v>
      </c>
      <c r="FW8" s="605">
        <v>13</v>
      </c>
      <c r="FX8" s="605">
        <v>21</v>
      </c>
      <c r="FY8" s="605">
        <v>41</v>
      </c>
      <c r="FZ8" s="605">
        <v>82</v>
      </c>
      <c r="GA8" s="605">
        <v>26</v>
      </c>
      <c r="GB8" s="605">
        <v>27</v>
      </c>
      <c r="GC8" s="605">
        <v>7</v>
      </c>
      <c r="GD8" s="605">
        <v>24</v>
      </c>
      <c r="GE8" s="605">
        <v>24</v>
      </c>
      <c r="GF8" s="605">
        <v>19</v>
      </c>
      <c r="GG8" s="605">
        <v>12</v>
      </c>
      <c r="GH8" s="605">
        <v>8</v>
      </c>
      <c r="GI8" s="605">
        <v>22</v>
      </c>
      <c r="GJ8" s="605">
        <v>40</v>
      </c>
      <c r="GK8" s="605">
        <v>22</v>
      </c>
      <c r="GL8" s="605">
        <v>58</v>
      </c>
      <c r="GM8" s="605">
        <v>49</v>
      </c>
      <c r="GN8" s="605">
        <v>36</v>
      </c>
      <c r="GO8" s="605">
        <v>30</v>
      </c>
      <c r="GP8" s="605">
        <v>23</v>
      </c>
      <c r="GQ8" s="605">
        <v>48</v>
      </c>
      <c r="GR8" s="605">
        <v>5</v>
      </c>
      <c r="GS8" s="605">
        <v>19</v>
      </c>
      <c r="GT8" s="605">
        <v>40</v>
      </c>
      <c r="GU8" s="605">
        <v>13</v>
      </c>
      <c r="GV8" s="605">
        <v>50</v>
      </c>
      <c r="GW8" s="605">
        <v>24</v>
      </c>
      <c r="GX8" s="605">
        <v>18</v>
      </c>
      <c r="GY8" s="605">
        <v>112</v>
      </c>
      <c r="GZ8" s="605">
        <v>79</v>
      </c>
      <c r="HA8" s="605">
        <v>26</v>
      </c>
      <c r="HB8" s="605">
        <v>19</v>
      </c>
      <c r="HC8" s="605">
        <v>22</v>
      </c>
      <c r="HD8" s="605">
        <v>41</v>
      </c>
      <c r="HE8" s="605">
        <v>23</v>
      </c>
      <c r="HF8" s="605">
        <v>24</v>
      </c>
      <c r="HG8" s="605">
        <v>22</v>
      </c>
      <c r="HH8" s="605">
        <v>33</v>
      </c>
      <c r="HI8" s="605">
        <v>38</v>
      </c>
      <c r="HJ8" s="605">
        <v>3</v>
      </c>
      <c r="HK8" s="605">
        <v>38</v>
      </c>
      <c r="HL8" s="605">
        <v>14</v>
      </c>
      <c r="HM8" s="605">
        <v>73</v>
      </c>
      <c r="HN8" s="605">
        <v>73</v>
      </c>
      <c r="HO8" s="605">
        <v>47</v>
      </c>
      <c r="HP8" s="605">
        <v>28</v>
      </c>
      <c r="HQ8" s="605">
        <v>57</v>
      </c>
      <c r="HR8" s="605">
        <v>73</v>
      </c>
      <c r="HS8" s="605">
        <v>36</v>
      </c>
      <c r="HT8" s="605">
        <v>32</v>
      </c>
      <c r="HU8" s="605">
        <v>20</v>
      </c>
      <c r="HV8" s="605">
        <v>2</v>
      </c>
      <c r="HW8" s="605">
        <v>28</v>
      </c>
      <c r="HX8" s="605">
        <v>23</v>
      </c>
      <c r="HY8" s="605">
        <v>28</v>
      </c>
      <c r="HZ8" s="605">
        <v>17</v>
      </c>
      <c r="IA8" s="605">
        <v>22</v>
      </c>
      <c r="IB8" s="605">
        <v>33</v>
      </c>
      <c r="IC8" s="605">
        <v>27</v>
      </c>
      <c r="ID8" s="605">
        <v>59</v>
      </c>
      <c r="IE8" s="605">
        <v>28</v>
      </c>
      <c r="IF8" s="605">
        <v>23</v>
      </c>
      <c r="IG8" s="605">
        <v>17</v>
      </c>
      <c r="IH8" s="605">
        <v>31</v>
      </c>
      <c r="II8" s="605">
        <v>30</v>
      </c>
      <c r="IJ8" s="605">
        <v>60</v>
      </c>
      <c r="IK8" s="605">
        <v>2</v>
      </c>
      <c r="IL8" s="605">
        <v>13</v>
      </c>
      <c r="IM8" s="605">
        <v>17</v>
      </c>
      <c r="IN8" s="605">
        <v>11</v>
      </c>
      <c r="IO8" s="605">
        <v>25</v>
      </c>
      <c r="IP8" s="605">
        <v>23</v>
      </c>
      <c r="IQ8" s="605">
        <v>18</v>
      </c>
      <c r="IR8" s="605">
        <v>13</v>
      </c>
      <c r="IS8" s="605">
        <v>10</v>
      </c>
      <c r="IT8" s="605">
        <v>20</v>
      </c>
      <c r="IU8" s="605">
        <v>26</v>
      </c>
      <c r="IV8" s="605">
        <v>184</v>
      </c>
      <c r="IW8" s="605">
        <v>68</v>
      </c>
      <c r="IX8" s="605">
        <v>43</v>
      </c>
      <c r="IY8" s="605">
        <v>29</v>
      </c>
      <c r="IZ8" s="605">
        <v>43</v>
      </c>
      <c r="JA8" s="605">
        <v>24</v>
      </c>
      <c r="JB8" s="605">
        <v>24</v>
      </c>
      <c r="JC8" s="605">
        <v>43</v>
      </c>
      <c r="JD8" s="605">
        <v>55</v>
      </c>
      <c r="JE8" s="605">
        <v>124</v>
      </c>
      <c r="JF8" s="605">
        <v>21</v>
      </c>
      <c r="JG8" s="605">
        <v>27</v>
      </c>
      <c r="JH8" s="605">
        <v>40</v>
      </c>
      <c r="JI8" s="605">
        <v>34</v>
      </c>
      <c r="JJ8" s="605">
        <v>60</v>
      </c>
      <c r="JK8" s="605">
        <v>29</v>
      </c>
      <c r="JL8" s="605">
        <v>13</v>
      </c>
      <c r="JM8" s="605">
        <v>15</v>
      </c>
      <c r="JN8" s="605">
        <v>25</v>
      </c>
      <c r="JO8" s="605">
        <v>23</v>
      </c>
      <c r="JP8" s="605">
        <v>25</v>
      </c>
      <c r="JQ8" s="606" t="s">
        <v>2361</v>
      </c>
    </row>
    <row r="9" spans="1:277" s="386" customFormat="1" ht="23.25" customHeight="1" x14ac:dyDescent="0.3">
      <c r="A9" s="186"/>
      <c r="B9" s="58" t="s">
        <v>6</v>
      </c>
      <c r="C9" s="405">
        <v>1614.327</v>
      </c>
      <c r="D9" s="405">
        <v>1000.199</v>
      </c>
      <c r="E9" s="405">
        <v>287.416</v>
      </c>
      <c r="F9" s="405">
        <v>125.4</v>
      </c>
      <c r="G9" s="405">
        <v>201.31200000000001</v>
      </c>
      <c r="H9" s="405" t="s">
        <v>262</v>
      </c>
      <c r="I9" s="402"/>
      <c r="J9" s="405">
        <v>184</v>
      </c>
      <c r="K9" s="405" t="s">
        <v>787</v>
      </c>
      <c r="L9" s="405" t="s">
        <v>787</v>
      </c>
      <c r="M9" s="405">
        <v>37</v>
      </c>
      <c r="N9" s="405">
        <v>8</v>
      </c>
      <c r="O9" s="405">
        <v>10</v>
      </c>
      <c r="P9" s="405">
        <v>8</v>
      </c>
      <c r="Q9" s="405" t="s">
        <v>787</v>
      </c>
      <c r="R9" s="405">
        <v>14</v>
      </c>
      <c r="S9" s="405">
        <v>1</v>
      </c>
      <c r="T9" s="405">
        <v>7</v>
      </c>
      <c r="U9" s="405">
        <v>4</v>
      </c>
      <c r="V9" s="405">
        <v>8</v>
      </c>
      <c r="W9" s="405">
        <v>6</v>
      </c>
      <c r="X9" s="405">
        <v>9</v>
      </c>
      <c r="Y9" s="405">
        <v>5</v>
      </c>
      <c r="Z9" s="405">
        <v>7</v>
      </c>
      <c r="AA9" s="405">
        <v>16</v>
      </c>
      <c r="AB9" s="405">
        <v>14</v>
      </c>
      <c r="AC9" s="405">
        <v>5</v>
      </c>
      <c r="AD9" s="405">
        <v>1</v>
      </c>
      <c r="AE9" s="405">
        <v>4</v>
      </c>
      <c r="AF9" s="405">
        <v>8</v>
      </c>
      <c r="AG9" s="405">
        <v>5</v>
      </c>
      <c r="AH9" s="405">
        <v>2</v>
      </c>
      <c r="AI9" s="405">
        <v>4</v>
      </c>
      <c r="AJ9" s="405">
        <v>1</v>
      </c>
      <c r="AK9" s="405">
        <v>4</v>
      </c>
      <c r="AL9" s="405">
        <v>15</v>
      </c>
      <c r="AM9" s="405">
        <v>46</v>
      </c>
      <c r="AN9" s="405" t="s">
        <v>787</v>
      </c>
      <c r="AO9" s="405">
        <v>1</v>
      </c>
      <c r="AP9" s="405">
        <v>0</v>
      </c>
      <c r="AQ9" s="405">
        <v>0</v>
      </c>
      <c r="AR9" s="405">
        <v>3</v>
      </c>
      <c r="AS9" s="405">
        <v>0</v>
      </c>
      <c r="AT9" s="405">
        <v>20</v>
      </c>
      <c r="AU9" s="405">
        <v>16</v>
      </c>
      <c r="AV9" s="405">
        <v>15</v>
      </c>
      <c r="AW9" s="405">
        <v>4</v>
      </c>
      <c r="AX9" s="405">
        <v>8</v>
      </c>
      <c r="AY9" s="405">
        <v>4</v>
      </c>
      <c r="AZ9" s="405" t="s">
        <v>787</v>
      </c>
      <c r="BA9" s="405">
        <v>34</v>
      </c>
      <c r="BB9" s="405">
        <v>12</v>
      </c>
      <c r="BC9" s="405" t="s">
        <v>787</v>
      </c>
      <c r="BD9" s="405">
        <v>16</v>
      </c>
      <c r="BE9" s="405">
        <v>17</v>
      </c>
      <c r="BF9" s="405">
        <v>6</v>
      </c>
      <c r="BG9" s="405">
        <v>8</v>
      </c>
      <c r="BH9" s="405" t="s">
        <v>787</v>
      </c>
      <c r="BI9" s="405">
        <v>59</v>
      </c>
      <c r="BJ9" s="405">
        <v>49</v>
      </c>
      <c r="BK9" s="405">
        <v>11</v>
      </c>
      <c r="BL9" s="405">
        <v>36</v>
      </c>
      <c r="BM9" s="405">
        <v>20</v>
      </c>
      <c r="BN9" s="405">
        <v>15</v>
      </c>
      <c r="BO9" s="405">
        <v>7</v>
      </c>
      <c r="BP9" s="405">
        <v>146</v>
      </c>
      <c r="BQ9" s="405" t="s">
        <v>787</v>
      </c>
      <c r="BR9" s="405">
        <v>26</v>
      </c>
      <c r="BS9" s="405" t="s">
        <v>787</v>
      </c>
      <c r="BT9" s="405">
        <v>10</v>
      </c>
      <c r="BU9" s="405">
        <v>4</v>
      </c>
      <c r="BV9" s="405">
        <v>12</v>
      </c>
      <c r="BW9" s="405" t="s">
        <v>787</v>
      </c>
      <c r="BX9" s="405" t="s">
        <v>787</v>
      </c>
      <c r="BY9" s="405" t="s">
        <v>787</v>
      </c>
      <c r="BZ9" s="405">
        <v>4</v>
      </c>
      <c r="CA9" s="405" t="s">
        <v>787</v>
      </c>
      <c r="CB9" s="405">
        <v>6</v>
      </c>
      <c r="CC9" s="405" t="s">
        <v>787</v>
      </c>
      <c r="CD9" s="405" t="s">
        <v>787</v>
      </c>
      <c r="CE9" s="405" t="s">
        <v>787</v>
      </c>
      <c r="CF9" s="405" t="s">
        <v>787</v>
      </c>
      <c r="CG9" s="405" t="s">
        <v>787</v>
      </c>
      <c r="CH9" s="405" t="s">
        <v>787</v>
      </c>
      <c r="CI9" s="405" t="s">
        <v>787</v>
      </c>
      <c r="CJ9" s="405" t="s">
        <v>787</v>
      </c>
      <c r="CK9" s="405" t="s">
        <v>787</v>
      </c>
      <c r="CL9" s="405" t="s">
        <v>787</v>
      </c>
      <c r="CM9" s="405" t="s">
        <v>787</v>
      </c>
      <c r="CN9" s="405" t="s">
        <v>787</v>
      </c>
      <c r="CO9" s="405" t="s">
        <v>787</v>
      </c>
      <c r="CP9" s="405" t="s">
        <v>787</v>
      </c>
      <c r="CQ9" s="405" t="s">
        <v>787</v>
      </c>
      <c r="CR9" s="405" t="s">
        <v>787</v>
      </c>
      <c r="CS9" s="405" t="s">
        <v>787</v>
      </c>
      <c r="CT9" s="405" t="s">
        <v>787</v>
      </c>
      <c r="CU9" s="405">
        <v>4</v>
      </c>
      <c r="CV9" s="405">
        <v>44</v>
      </c>
      <c r="CW9" s="405" t="s">
        <v>787</v>
      </c>
      <c r="CX9" s="405" t="s">
        <v>787</v>
      </c>
      <c r="CY9" s="405" t="s">
        <v>787</v>
      </c>
      <c r="CZ9" s="405" t="s">
        <v>787</v>
      </c>
      <c r="DA9" s="405">
        <v>6</v>
      </c>
      <c r="DB9" s="405">
        <v>8</v>
      </c>
      <c r="DC9" s="405" t="s">
        <v>787</v>
      </c>
      <c r="DD9" s="405" t="s">
        <v>787</v>
      </c>
      <c r="DE9" s="405" t="s">
        <v>787</v>
      </c>
      <c r="DF9" s="405" t="s">
        <v>787</v>
      </c>
      <c r="DG9" s="405" t="s">
        <v>787</v>
      </c>
      <c r="DH9" s="405" t="s">
        <v>787</v>
      </c>
      <c r="DI9" s="405">
        <v>10</v>
      </c>
      <c r="DJ9" s="405" t="s">
        <v>787</v>
      </c>
      <c r="DK9" s="405" t="s">
        <v>787</v>
      </c>
      <c r="DL9" s="405" t="s">
        <v>787</v>
      </c>
      <c r="DM9" s="405" t="s">
        <v>787</v>
      </c>
      <c r="DN9" s="405" t="s">
        <v>787</v>
      </c>
      <c r="DO9" s="405" t="s">
        <v>787</v>
      </c>
      <c r="DP9" s="405" t="s">
        <v>787</v>
      </c>
      <c r="DQ9" s="405" t="s">
        <v>787</v>
      </c>
      <c r="DR9" s="405" t="s">
        <v>787</v>
      </c>
      <c r="DS9" s="405" t="s">
        <v>787</v>
      </c>
      <c r="DT9" s="405" t="s">
        <v>787</v>
      </c>
      <c r="DU9" s="405" t="s">
        <v>787</v>
      </c>
      <c r="DV9" s="405" t="s">
        <v>787</v>
      </c>
      <c r="DW9" s="405">
        <v>2</v>
      </c>
      <c r="DX9" s="405">
        <v>0</v>
      </c>
      <c r="DY9" s="405">
        <v>0</v>
      </c>
      <c r="DZ9" s="405">
        <v>1</v>
      </c>
      <c r="EA9" s="405">
        <v>0</v>
      </c>
      <c r="EB9" s="405">
        <v>1</v>
      </c>
      <c r="EC9" s="405">
        <v>3</v>
      </c>
      <c r="ED9" s="405">
        <v>1</v>
      </c>
      <c r="EE9" s="405">
        <v>1</v>
      </c>
      <c r="EF9" s="405">
        <v>1</v>
      </c>
      <c r="EG9" s="405">
        <v>0</v>
      </c>
      <c r="EH9" s="405">
        <v>1</v>
      </c>
      <c r="EI9" s="405">
        <v>2</v>
      </c>
      <c r="EJ9" s="405">
        <v>1</v>
      </c>
      <c r="EK9" s="405">
        <v>2</v>
      </c>
      <c r="EL9" s="405">
        <v>1</v>
      </c>
      <c r="EM9" s="405">
        <v>2</v>
      </c>
      <c r="EN9" s="405">
        <v>2</v>
      </c>
      <c r="EO9" s="405">
        <v>2</v>
      </c>
      <c r="EP9" s="405">
        <v>2</v>
      </c>
      <c r="EQ9" s="405">
        <v>3</v>
      </c>
      <c r="ER9" s="405">
        <v>3</v>
      </c>
      <c r="ES9" s="405">
        <v>1</v>
      </c>
      <c r="ET9" s="405">
        <v>0</v>
      </c>
      <c r="EU9" s="405">
        <v>0</v>
      </c>
      <c r="EV9" s="405">
        <v>2</v>
      </c>
      <c r="EW9" s="405">
        <v>0</v>
      </c>
      <c r="EX9" s="405">
        <v>0</v>
      </c>
      <c r="EY9" s="405">
        <v>1</v>
      </c>
      <c r="EZ9" s="405">
        <v>1</v>
      </c>
      <c r="FA9" s="405">
        <v>0</v>
      </c>
      <c r="FB9" s="405">
        <v>1</v>
      </c>
      <c r="FC9" s="405">
        <v>1</v>
      </c>
      <c r="FD9" s="405">
        <v>0</v>
      </c>
      <c r="FE9" s="405">
        <v>0</v>
      </c>
      <c r="FF9" s="405">
        <v>0</v>
      </c>
      <c r="FG9" s="405">
        <v>0</v>
      </c>
      <c r="FH9" s="405">
        <v>1</v>
      </c>
      <c r="FI9" s="405">
        <v>0</v>
      </c>
      <c r="FJ9" s="405">
        <v>0</v>
      </c>
      <c r="FK9" s="405">
        <v>1</v>
      </c>
      <c r="FL9" s="405">
        <v>2</v>
      </c>
      <c r="FM9" s="405">
        <v>4</v>
      </c>
      <c r="FN9" s="405">
        <v>5</v>
      </c>
      <c r="FO9" s="405">
        <v>0</v>
      </c>
      <c r="FP9" s="405">
        <v>0</v>
      </c>
      <c r="FQ9" s="405">
        <v>0</v>
      </c>
      <c r="FR9" s="405">
        <v>1</v>
      </c>
      <c r="FS9" s="405">
        <v>0</v>
      </c>
      <c r="FT9" s="405">
        <v>1</v>
      </c>
      <c r="FU9" s="405">
        <v>1</v>
      </c>
      <c r="FV9" s="405">
        <v>0</v>
      </c>
      <c r="FW9" s="405">
        <v>0</v>
      </c>
      <c r="FX9" s="405">
        <v>0</v>
      </c>
      <c r="FY9" s="405">
        <v>1</v>
      </c>
      <c r="FZ9" s="405">
        <v>2</v>
      </c>
      <c r="GA9" s="405">
        <v>0</v>
      </c>
      <c r="GB9" s="405">
        <v>0</v>
      </c>
      <c r="GC9" s="405">
        <v>0</v>
      </c>
      <c r="GD9" s="405">
        <v>0</v>
      </c>
      <c r="GE9" s="405">
        <v>0</v>
      </c>
      <c r="GF9" s="405">
        <v>0</v>
      </c>
      <c r="GG9" s="405">
        <v>0</v>
      </c>
      <c r="GH9" s="405">
        <v>0</v>
      </c>
      <c r="GI9" s="405">
        <v>0</v>
      </c>
      <c r="GJ9" s="405">
        <v>1</v>
      </c>
      <c r="GK9" s="405">
        <v>1</v>
      </c>
      <c r="GL9" s="405">
        <v>2</v>
      </c>
      <c r="GM9" s="405">
        <v>2</v>
      </c>
      <c r="GN9" s="405">
        <v>1</v>
      </c>
      <c r="GO9" s="405">
        <v>1</v>
      </c>
      <c r="GP9" s="405">
        <v>1</v>
      </c>
      <c r="GQ9" s="405">
        <v>1</v>
      </c>
      <c r="GR9" s="405">
        <v>0</v>
      </c>
      <c r="GS9" s="405">
        <v>1</v>
      </c>
      <c r="GT9" s="405">
        <v>1</v>
      </c>
      <c r="GU9" s="405">
        <v>0</v>
      </c>
      <c r="GV9" s="405">
        <v>1</v>
      </c>
      <c r="GW9" s="405">
        <v>0</v>
      </c>
      <c r="GX9" s="405">
        <v>0</v>
      </c>
      <c r="GY9" s="405">
        <v>2</v>
      </c>
      <c r="GZ9" s="405">
        <v>2</v>
      </c>
      <c r="HA9" s="405">
        <v>0</v>
      </c>
      <c r="HB9" s="405">
        <v>0</v>
      </c>
      <c r="HC9" s="405">
        <v>1</v>
      </c>
      <c r="HD9" s="405">
        <v>1</v>
      </c>
      <c r="HE9" s="405">
        <v>0</v>
      </c>
      <c r="HF9" s="405">
        <v>0</v>
      </c>
      <c r="HG9" s="405">
        <v>0</v>
      </c>
      <c r="HH9" s="405">
        <v>0</v>
      </c>
      <c r="HI9" s="405">
        <v>1</v>
      </c>
      <c r="HJ9" s="405">
        <v>0</v>
      </c>
      <c r="HK9" s="405">
        <v>1</v>
      </c>
      <c r="HL9" s="405">
        <v>0</v>
      </c>
      <c r="HM9" s="405">
        <v>1</v>
      </c>
      <c r="HN9" s="405">
        <v>2</v>
      </c>
      <c r="HO9" s="405">
        <v>1</v>
      </c>
      <c r="HP9" s="405">
        <v>0</v>
      </c>
      <c r="HQ9" s="405">
        <v>1</v>
      </c>
      <c r="HR9" s="405">
        <v>0</v>
      </c>
      <c r="HS9" s="405">
        <v>2</v>
      </c>
      <c r="HT9" s="405">
        <v>1</v>
      </c>
      <c r="HU9" s="405">
        <v>1</v>
      </c>
      <c r="HV9" s="405">
        <v>0</v>
      </c>
      <c r="HW9" s="405">
        <v>0</v>
      </c>
      <c r="HX9" s="405">
        <v>1</v>
      </c>
      <c r="HY9" s="405">
        <v>0</v>
      </c>
      <c r="HZ9" s="405">
        <v>0</v>
      </c>
      <c r="IA9" s="405">
        <v>0</v>
      </c>
      <c r="IB9" s="405">
        <v>1</v>
      </c>
      <c r="IC9" s="405">
        <v>0</v>
      </c>
      <c r="ID9" s="405">
        <v>2</v>
      </c>
      <c r="IE9" s="405">
        <v>0</v>
      </c>
      <c r="IF9" s="405">
        <v>0</v>
      </c>
      <c r="IG9" s="405">
        <v>0</v>
      </c>
      <c r="IH9" s="405">
        <v>1</v>
      </c>
      <c r="II9" s="405">
        <v>1</v>
      </c>
      <c r="IJ9" s="405">
        <v>1</v>
      </c>
      <c r="IK9" s="405">
        <v>0</v>
      </c>
      <c r="IL9" s="405">
        <v>1</v>
      </c>
      <c r="IM9" s="405" t="s">
        <v>262</v>
      </c>
      <c r="IN9" s="405" t="s">
        <v>262</v>
      </c>
      <c r="IO9" s="405">
        <v>0</v>
      </c>
      <c r="IP9" s="405">
        <v>0</v>
      </c>
      <c r="IQ9" s="405">
        <v>0</v>
      </c>
      <c r="IR9" s="405">
        <v>0</v>
      </c>
      <c r="IS9" s="405">
        <v>0</v>
      </c>
      <c r="IT9" s="405">
        <v>0</v>
      </c>
      <c r="IU9" s="405">
        <v>0</v>
      </c>
      <c r="IV9" s="405">
        <v>9</v>
      </c>
      <c r="IW9" s="405">
        <v>1</v>
      </c>
      <c r="IX9" s="405">
        <v>0</v>
      </c>
      <c r="IY9" s="405">
        <v>0</v>
      </c>
      <c r="IZ9" s="405">
        <v>2</v>
      </c>
      <c r="JA9" s="405">
        <v>1</v>
      </c>
      <c r="JB9" s="405">
        <v>1</v>
      </c>
      <c r="JC9" s="405">
        <v>1</v>
      </c>
      <c r="JD9" s="405">
        <v>1</v>
      </c>
      <c r="JE9" s="405">
        <v>3</v>
      </c>
      <c r="JF9" s="405">
        <v>0</v>
      </c>
      <c r="JG9" s="405">
        <v>0</v>
      </c>
      <c r="JH9" s="405">
        <v>1</v>
      </c>
      <c r="JI9" s="405">
        <v>1</v>
      </c>
      <c r="JJ9" s="405">
        <v>1</v>
      </c>
      <c r="JK9" s="405">
        <v>1</v>
      </c>
      <c r="JL9" s="405">
        <v>0</v>
      </c>
      <c r="JM9" s="405">
        <v>0</v>
      </c>
      <c r="JN9" s="405">
        <v>1</v>
      </c>
      <c r="JO9" s="405">
        <v>0</v>
      </c>
      <c r="JP9" s="405">
        <v>0</v>
      </c>
      <c r="JQ9" s="405" t="s">
        <v>787</v>
      </c>
    </row>
    <row r="10" spans="1:277" s="386" customFormat="1" ht="23.25" customHeight="1" x14ac:dyDescent="0.3">
      <c r="A10" s="186"/>
      <c r="B10" s="59" t="s">
        <v>1107</v>
      </c>
      <c r="C10" s="406">
        <v>874.71600000000001</v>
      </c>
      <c r="D10" s="406">
        <v>286.26499999999999</v>
      </c>
      <c r="E10" s="406">
        <v>170.221</v>
      </c>
      <c r="F10" s="406">
        <v>105.56100000000001</v>
      </c>
      <c r="G10" s="406">
        <v>312.53899999999999</v>
      </c>
      <c r="H10" s="406">
        <v>0.127</v>
      </c>
      <c r="I10" s="402"/>
      <c r="J10" s="406">
        <v>42</v>
      </c>
      <c r="K10" s="406" t="s">
        <v>787</v>
      </c>
      <c r="L10" s="406" t="s">
        <v>787</v>
      </c>
      <c r="M10" s="406">
        <v>9</v>
      </c>
      <c r="N10" s="406">
        <v>14</v>
      </c>
      <c r="O10" s="406">
        <v>4</v>
      </c>
      <c r="P10" s="406">
        <v>4</v>
      </c>
      <c r="Q10" s="406" t="s">
        <v>787</v>
      </c>
      <c r="R10" s="406">
        <v>6</v>
      </c>
      <c r="S10" s="406">
        <v>6</v>
      </c>
      <c r="T10" s="406">
        <v>3</v>
      </c>
      <c r="U10" s="406">
        <v>1</v>
      </c>
      <c r="V10" s="406">
        <v>2</v>
      </c>
      <c r="W10" s="406">
        <v>1</v>
      </c>
      <c r="X10" s="406">
        <v>5</v>
      </c>
      <c r="Y10" s="406">
        <v>3</v>
      </c>
      <c r="Z10" s="406">
        <v>3</v>
      </c>
      <c r="AA10" s="406">
        <v>4</v>
      </c>
      <c r="AB10" s="406">
        <v>2</v>
      </c>
      <c r="AC10" s="406">
        <v>3</v>
      </c>
      <c r="AD10" s="406">
        <v>3</v>
      </c>
      <c r="AE10" s="406">
        <v>2</v>
      </c>
      <c r="AF10" s="406">
        <v>1</v>
      </c>
      <c r="AG10" s="406">
        <v>2</v>
      </c>
      <c r="AH10" s="406">
        <v>0</v>
      </c>
      <c r="AI10" s="406">
        <v>2</v>
      </c>
      <c r="AJ10" s="406">
        <v>0</v>
      </c>
      <c r="AK10" s="406">
        <v>1</v>
      </c>
      <c r="AL10" s="406">
        <v>4</v>
      </c>
      <c r="AM10" s="406">
        <v>9</v>
      </c>
      <c r="AN10" s="406" t="s">
        <v>787</v>
      </c>
      <c r="AO10" s="406">
        <v>0</v>
      </c>
      <c r="AP10" s="406">
        <v>0</v>
      </c>
      <c r="AQ10" s="406">
        <v>2</v>
      </c>
      <c r="AR10" s="406">
        <v>2</v>
      </c>
      <c r="AS10" s="406">
        <v>4</v>
      </c>
      <c r="AT10" s="406">
        <v>8</v>
      </c>
      <c r="AU10" s="406">
        <v>6</v>
      </c>
      <c r="AV10" s="406">
        <v>3</v>
      </c>
      <c r="AW10" s="406">
        <v>0</v>
      </c>
      <c r="AX10" s="406">
        <v>4</v>
      </c>
      <c r="AY10" s="406">
        <v>2</v>
      </c>
      <c r="AZ10" s="406" t="s">
        <v>787</v>
      </c>
      <c r="BA10" s="406">
        <v>8</v>
      </c>
      <c r="BB10" s="406">
        <v>3</v>
      </c>
      <c r="BC10" s="406" t="s">
        <v>787</v>
      </c>
      <c r="BD10" s="406">
        <v>3</v>
      </c>
      <c r="BE10" s="406">
        <v>4</v>
      </c>
      <c r="BF10" s="406">
        <v>1</v>
      </c>
      <c r="BG10" s="406">
        <v>2</v>
      </c>
      <c r="BH10" s="406" t="s">
        <v>787</v>
      </c>
      <c r="BI10" s="406">
        <v>7</v>
      </c>
      <c r="BJ10" s="406">
        <v>10</v>
      </c>
      <c r="BK10" s="406">
        <v>4</v>
      </c>
      <c r="BL10" s="406">
        <v>7</v>
      </c>
      <c r="BM10" s="406">
        <v>3</v>
      </c>
      <c r="BN10" s="406">
        <v>3</v>
      </c>
      <c r="BO10" s="406">
        <v>1</v>
      </c>
      <c r="BP10" s="406">
        <v>68</v>
      </c>
      <c r="BQ10" s="406" t="s">
        <v>787</v>
      </c>
      <c r="BR10" s="406">
        <v>9</v>
      </c>
      <c r="BS10" s="406" t="s">
        <v>787</v>
      </c>
      <c r="BT10" s="406">
        <v>3</v>
      </c>
      <c r="BU10" s="406">
        <v>2</v>
      </c>
      <c r="BV10" s="406">
        <v>2</v>
      </c>
      <c r="BW10" s="406" t="s">
        <v>787</v>
      </c>
      <c r="BX10" s="406" t="s">
        <v>787</v>
      </c>
      <c r="BY10" s="406" t="s">
        <v>787</v>
      </c>
      <c r="BZ10" s="406">
        <v>2</v>
      </c>
      <c r="CA10" s="406" t="s">
        <v>787</v>
      </c>
      <c r="CB10" s="406">
        <v>1</v>
      </c>
      <c r="CC10" s="406" t="s">
        <v>787</v>
      </c>
      <c r="CD10" s="406" t="s">
        <v>787</v>
      </c>
      <c r="CE10" s="406" t="s">
        <v>787</v>
      </c>
      <c r="CF10" s="406" t="s">
        <v>787</v>
      </c>
      <c r="CG10" s="406" t="s">
        <v>787</v>
      </c>
      <c r="CH10" s="406" t="s">
        <v>787</v>
      </c>
      <c r="CI10" s="406" t="s">
        <v>787</v>
      </c>
      <c r="CJ10" s="406" t="s">
        <v>787</v>
      </c>
      <c r="CK10" s="406" t="s">
        <v>787</v>
      </c>
      <c r="CL10" s="406" t="s">
        <v>787</v>
      </c>
      <c r="CM10" s="406" t="s">
        <v>787</v>
      </c>
      <c r="CN10" s="406" t="s">
        <v>787</v>
      </c>
      <c r="CO10" s="406" t="s">
        <v>787</v>
      </c>
      <c r="CP10" s="406" t="s">
        <v>787</v>
      </c>
      <c r="CQ10" s="406" t="s">
        <v>787</v>
      </c>
      <c r="CR10" s="406" t="s">
        <v>787</v>
      </c>
      <c r="CS10" s="406" t="s">
        <v>787</v>
      </c>
      <c r="CT10" s="406" t="s">
        <v>787</v>
      </c>
      <c r="CU10" s="406">
        <v>3</v>
      </c>
      <c r="CV10" s="406">
        <v>50</v>
      </c>
      <c r="CW10" s="406" t="s">
        <v>787</v>
      </c>
      <c r="CX10" s="406" t="s">
        <v>787</v>
      </c>
      <c r="CY10" s="406" t="s">
        <v>787</v>
      </c>
      <c r="CZ10" s="406" t="s">
        <v>787</v>
      </c>
      <c r="DA10" s="406">
        <v>4</v>
      </c>
      <c r="DB10" s="406">
        <v>2</v>
      </c>
      <c r="DC10" s="406" t="s">
        <v>787</v>
      </c>
      <c r="DD10" s="406" t="s">
        <v>787</v>
      </c>
      <c r="DE10" s="406" t="s">
        <v>787</v>
      </c>
      <c r="DF10" s="406" t="s">
        <v>787</v>
      </c>
      <c r="DG10" s="406" t="s">
        <v>787</v>
      </c>
      <c r="DH10" s="406" t="s">
        <v>787</v>
      </c>
      <c r="DI10" s="406">
        <v>7</v>
      </c>
      <c r="DJ10" s="406" t="s">
        <v>787</v>
      </c>
      <c r="DK10" s="406" t="s">
        <v>787</v>
      </c>
      <c r="DL10" s="406" t="s">
        <v>787</v>
      </c>
      <c r="DM10" s="406" t="s">
        <v>787</v>
      </c>
      <c r="DN10" s="406" t="s">
        <v>787</v>
      </c>
      <c r="DO10" s="406" t="s">
        <v>787</v>
      </c>
      <c r="DP10" s="406" t="s">
        <v>787</v>
      </c>
      <c r="DQ10" s="406" t="s">
        <v>787</v>
      </c>
      <c r="DR10" s="406" t="s">
        <v>787</v>
      </c>
      <c r="DS10" s="406" t="s">
        <v>787</v>
      </c>
      <c r="DT10" s="406" t="s">
        <v>787</v>
      </c>
      <c r="DU10" s="406" t="s">
        <v>787</v>
      </c>
      <c r="DV10" s="406" t="s">
        <v>787</v>
      </c>
      <c r="DW10" s="406">
        <v>5</v>
      </c>
      <c r="DX10" s="406">
        <v>2</v>
      </c>
      <c r="DY10" s="406">
        <v>1</v>
      </c>
      <c r="DZ10" s="406">
        <v>1</v>
      </c>
      <c r="EA10" s="406">
        <v>1</v>
      </c>
      <c r="EB10" s="406">
        <v>1</v>
      </c>
      <c r="EC10" s="406">
        <v>5</v>
      </c>
      <c r="ED10" s="406">
        <v>1</v>
      </c>
      <c r="EE10" s="406">
        <v>2</v>
      </c>
      <c r="EF10" s="406">
        <v>2</v>
      </c>
      <c r="EG10" s="406">
        <v>2</v>
      </c>
      <c r="EH10" s="406">
        <v>2</v>
      </c>
      <c r="EI10" s="406">
        <v>6</v>
      </c>
      <c r="EJ10" s="406">
        <v>1</v>
      </c>
      <c r="EK10" s="406">
        <v>0</v>
      </c>
      <c r="EL10" s="406">
        <v>1</v>
      </c>
      <c r="EM10" s="406">
        <v>2</v>
      </c>
      <c r="EN10" s="406">
        <v>1</v>
      </c>
      <c r="EO10" s="406">
        <v>3</v>
      </c>
      <c r="EP10" s="406">
        <v>4</v>
      </c>
      <c r="EQ10" s="406">
        <v>1</v>
      </c>
      <c r="ER10" s="406">
        <v>2</v>
      </c>
      <c r="ES10" s="406">
        <v>2</v>
      </c>
      <c r="ET10" s="406">
        <v>1</v>
      </c>
      <c r="EU10" s="406">
        <v>2</v>
      </c>
      <c r="EV10" s="406">
        <v>3</v>
      </c>
      <c r="EW10" s="406">
        <v>0</v>
      </c>
      <c r="EX10" s="406">
        <v>0</v>
      </c>
      <c r="EY10" s="406">
        <v>2</v>
      </c>
      <c r="EZ10" s="406">
        <v>2</v>
      </c>
      <c r="FA10" s="406">
        <v>1</v>
      </c>
      <c r="FB10" s="406">
        <v>4</v>
      </c>
      <c r="FC10" s="406">
        <v>1</v>
      </c>
      <c r="FD10" s="406">
        <v>2</v>
      </c>
      <c r="FE10" s="406">
        <v>1</v>
      </c>
      <c r="FF10" s="406">
        <v>0</v>
      </c>
      <c r="FG10" s="406">
        <v>0</v>
      </c>
      <c r="FH10" s="406">
        <v>5</v>
      </c>
      <c r="FI10" s="406">
        <v>1</v>
      </c>
      <c r="FJ10" s="406">
        <v>1</v>
      </c>
      <c r="FK10" s="406">
        <v>4</v>
      </c>
      <c r="FL10" s="406">
        <v>6</v>
      </c>
      <c r="FM10" s="406">
        <v>2</v>
      </c>
      <c r="FN10" s="406">
        <v>6</v>
      </c>
      <c r="FO10" s="406">
        <v>3</v>
      </c>
      <c r="FP10" s="406">
        <v>0</v>
      </c>
      <c r="FQ10" s="406">
        <v>1</v>
      </c>
      <c r="FR10" s="406">
        <v>3</v>
      </c>
      <c r="FS10" s="406">
        <v>0</v>
      </c>
      <c r="FT10" s="406">
        <v>2</v>
      </c>
      <c r="FU10" s="406">
        <v>1</v>
      </c>
      <c r="FV10" s="406">
        <v>0</v>
      </c>
      <c r="FW10" s="406">
        <v>0</v>
      </c>
      <c r="FX10" s="406">
        <v>1</v>
      </c>
      <c r="FY10" s="406">
        <v>2</v>
      </c>
      <c r="FZ10" s="406">
        <v>4</v>
      </c>
      <c r="GA10" s="406">
        <v>1</v>
      </c>
      <c r="GB10" s="406">
        <v>1</v>
      </c>
      <c r="GC10" s="406">
        <v>0</v>
      </c>
      <c r="GD10" s="406">
        <v>1</v>
      </c>
      <c r="GE10" s="406">
        <v>1</v>
      </c>
      <c r="GF10" s="406">
        <v>1</v>
      </c>
      <c r="GG10" s="406">
        <v>0</v>
      </c>
      <c r="GH10" s="406">
        <v>0</v>
      </c>
      <c r="GI10" s="406">
        <v>1</v>
      </c>
      <c r="GJ10" s="406">
        <v>2</v>
      </c>
      <c r="GK10" s="406">
        <v>1</v>
      </c>
      <c r="GL10" s="406">
        <v>5</v>
      </c>
      <c r="GM10" s="406">
        <v>2</v>
      </c>
      <c r="GN10" s="406">
        <v>2</v>
      </c>
      <c r="GO10" s="406">
        <v>1</v>
      </c>
      <c r="GP10" s="406">
        <v>1</v>
      </c>
      <c r="GQ10" s="406">
        <v>4</v>
      </c>
      <c r="GR10" s="406">
        <v>0</v>
      </c>
      <c r="GS10" s="406">
        <v>1</v>
      </c>
      <c r="GT10" s="406">
        <v>2</v>
      </c>
      <c r="GU10" s="406">
        <v>0</v>
      </c>
      <c r="GV10" s="406">
        <v>3</v>
      </c>
      <c r="GW10" s="406">
        <v>1</v>
      </c>
      <c r="GX10" s="406">
        <v>0</v>
      </c>
      <c r="GY10" s="406">
        <v>5</v>
      </c>
      <c r="GZ10" s="406">
        <v>5</v>
      </c>
      <c r="HA10" s="406">
        <v>1</v>
      </c>
      <c r="HB10" s="406">
        <v>0</v>
      </c>
      <c r="HC10" s="406">
        <v>1</v>
      </c>
      <c r="HD10" s="406">
        <v>2</v>
      </c>
      <c r="HE10" s="406">
        <v>0</v>
      </c>
      <c r="HF10" s="406">
        <v>1</v>
      </c>
      <c r="HG10" s="406">
        <v>1</v>
      </c>
      <c r="HH10" s="406">
        <v>1</v>
      </c>
      <c r="HI10" s="406">
        <v>1</v>
      </c>
      <c r="HJ10" s="406">
        <v>0</v>
      </c>
      <c r="HK10" s="406">
        <v>2</v>
      </c>
      <c r="HL10" s="406">
        <v>1</v>
      </c>
      <c r="HM10" s="406">
        <v>4</v>
      </c>
      <c r="HN10" s="406">
        <v>5</v>
      </c>
      <c r="HO10" s="406">
        <v>2</v>
      </c>
      <c r="HP10" s="406">
        <v>1</v>
      </c>
      <c r="HQ10" s="406">
        <v>2</v>
      </c>
      <c r="HR10" s="406">
        <v>3</v>
      </c>
      <c r="HS10" s="406">
        <v>1</v>
      </c>
      <c r="HT10" s="406">
        <v>3</v>
      </c>
      <c r="HU10" s="406">
        <v>1</v>
      </c>
      <c r="HV10" s="406">
        <v>0</v>
      </c>
      <c r="HW10" s="406">
        <v>1</v>
      </c>
      <c r="HX10" s="406">
        <v>1</v>
      </c>
      <c r="HY10" s="406">
        <v>2</v>
      </c>
      <c r="HZ10" s="406">
        <v>1</v>
      </c>
      <c r="IA10" s="406">
        <v>2</v>
      </c>
      <c r="IB10" s="406">
        <v>1</v>
      </c>
      <c r="IC10" s="406">
        <v>2</v>
      </c>
      <c r="ID10" s="406">
        <v>3</v>
      </c>
      <c r="IE10" s="406">
        <v>1</v>
      </c>
      <c r="IF10" s="406">
        <v>0</v>
      </c>
      <c r="IG10" s="406">
        <v>1</v>
      </c>
      <c r="IH10" s="406">
        <v>1</v>
      </c>
      <c r="II10" s="406">
        <v>2</v>
      </c>
      <c r="IJ10" s="406">
        <v>3</v>
      </c>
      <c r="IK10" s="406" t="s">
        <v>262</v>
      </c>
      <c r="IL10" s="406">
        <v>0</v>
      </c>
      <c r="IM10" s="406" t="s">
        <v>262</v>
      </c>
      <c r="IN10" s="406" t="s">
        <v>262</v>
      </c>
      <c r="IO10" s="406">
        <v>1</v>
      </c>
      <c r="IP10" s="406">
        <v>1</v>
      </c>
      <c r="IQ10" s="406">
        <v>0</v>
      </c>
      <c r="IR10" s="406">
        <v>0</v>
      </c>
      <c r="IS10" s="406">
        <v>0</v>
      </c>
      <c r="IT10" s="406">
        <v>0</v>
      </c>
      <c r="IU10" s="406">
        <v>1</v>
      </c>
      <c r="IV10" s="406">
        <v>7</v>
      </c>
      <c r="IW10" s="406">
        <v>3</v>
      </c>
      <c r="IX10" s="406">
        <v>2</v>
      </c>
      <c r="IY10" s="406">
        <v>1</v>
      </c>
      <c r="IZ10" s="406">
        <v>2</v>
      </c>
      <c r="JA10" s="406">
        <v>1</v>
      </c>
      <c r="JB10" s="406">
        <v>1</v>
      </c>
      <c r="JC10" s="406">
        <v>2</v>
      </c>
      <c r="JD10" s="406">
        <v>2</v>
      </c>
      <c r="JE10" s="406">
        <v>5</v>
      </c>
      <c r="JF10" s="406">
        <v>1</v>
      </c>
      <c r="JG10" s="406">
        <v>1</v>
      </c>
      <c r="JH10" s="406">
        <v>2</v>
      </c>
      <c r="JI10" s="406">
        <v>1</v>
      </c>
      <c r="JJ10" s="406">
        <v>3</v>
      </c>
      <c r="JK10" s="406">
        <v>1</v>
      </c>
      <c r="JL10" s="406">
        <v>1</v>
      </c>
      <c r="JM10" s="406">
        <v>1</v>
      </c>
      <c r="JN10" s="406">
        <v>1</v>
      </c>
      <c r="JO10" s="406">
        <v>1</v>
      </c>
      <c r="JP10" s="406">
        <v>1</v>
      </c>
      <c r="JQ10" s="406" t="s">
        <v>787</v>
      </c>
    </row>
    <row r="11" spans="1:277" s="386" customFormat="1" ht="23.25" customHeight="1" x14ac:dyDescent="0.3">
      <c r="A11" s="186"/>
      <c r="B11" s="59" t="s">
        <v>788</v>
      </c>
      <c r="C11" s="406">
        <v>2315.5169999999998</v>
      </c>
      <c r="D11" s="406">
        <v>1220.3309999999999</v>
      </c>
      <c r="E11" s="406">
        <v>397.28300000000002</v>
      </c>
      <c r="F11" s="406">
        <v>400.86900000000003</v>
      </c>
      <c r="G11" s="406">
        <v>297.00099999999998</v>
      </c>
      <c r="H11" s="406">
        <v>0.03</v>
      </c>
      <c r="I11" s="402"/>
      <c r="J11" s="406">
        <v>180</v>
      </c>
      <c r="K11" s="406" t="s">
        <v>787</v>
      </c>
      <c r="L11" s="406" t="s">
        <v>787</v>
      </c>
      <c r="M11" s="406">
        <v>37</v>
      </c>
      <c r="N11" s="406">
        <v>51</v>
      </c>
      <c r="O11" s="406">
        <v>23</v>
      </c>
      <c r="P11" s="406">
        <v>27</v>
      </c>
      <c r="Q11" s="406" t="s">
        <v>787</v>
      </c>
      <c r="R11" s="406">
        <v>22</v>
      </c>
      <c r="S11" s="406">
        <v>33</v>
      </c>
      <c r="T11" s="406">
        <v>14</v>
      </c>
      <c r="U11" s="406">
        <v>13</v>
      </c>
      <c r="V11" s="406">
        <v>11</v>
      </c>
      <c r="W11" s="406">
        <v>11</v>
      </c>
      <c r="X11" s="406">
        <v>13</v>
      </c>
      <c r="Y11" s="406">
        <v>6</v>
      </c>
      <c r="Z11" s="406">
        <v>11</v>
      </c>
      <c r="AA11" s="406">
        <v>7</v>
      </c>
      <c r="AB11" s="406">
        <v>9</v>
      </c>
      <c r="AC11" s="406">
        <v>7</v>
      </c>
      <c r="AD11" s="406">
        <v>7</v>
      </c>
      <c r="AE11" s="406">
        <v>8</v>
      </c>
      <c r="AF11" s="406">
        <v>7</v>
      </c>
      <c r="AG11" s="406">
        <v>6</v>
      </c>
      <c r="AH11" s="406">
        <v>7</v>
      </c>
      <c r="AI11" s="406">
        <v>6</v>
      </c>
      <c r="AJ11" s="406">
        <v>2</v>
      </c>
      <c r="AK11" s="406">
        <v>4</v>
      </c>
      <c r="AL11" s="406">
        <v>14</v>
      </c>
      <c r="AM11" s="406">
        <v>34</v>
      </c>
      <c r="AN11" s="406" t="s">
        <v>787</v>
      </c>
      <c r="AO11" s="406">
        <v>3</v>
      </c>
      <c r="AP11" s="406">
        <v>1</v>
      </c>
      <c r="AQ11" s="406">
        <v>9</v>
      </c>
      <c r="AR11" s="406">
        <v>5</v>
      </c>
      <c r="AS11" s="406">
        <v>16</v>
      </c>
      <c r="AT11" s="406">
        <v>21</v>
      </c>
      <c r="AU11" s="406">
        <v>21</v>
      </c>
      <c r="AV11" s="406">
        <v>16</v>
      </c>
      <c r="AW11" s="406">
        <v>5</v>
      </c>
      <c r="AX11" s="406">
        <v>0</v>
      </c>
      <c r="AY11" s="406">
        <v>0</v>
      </c>
      <c r="AZ11" s="406" t="s">
        <v>787</v>
      </c>
      <c r="BA11" s="406">
        <v>31</v>
      </c>
      <c r="BB11" s="406">
        <v>15</v>
      </c>
      <c r="BC11" s="406" t="s">
        <v>787</v>
      </c>
      <c r="BD11" s="406">
        <v>17</v>
      </c>
      <c r="BE11" s="406">
        <v>11</v>
      </c>
      <c r="BF11" s="406">
        <v>8</v>
      </c>
      <c r="BG11" s="406">
        <v>13</v>
      </c>
      <c r="BH11" s="406" t="s">
        <v>787</v>
      </c>
      <c r="BI11" s="406">
        <v>59</v>
      </c>
      <c r="BJ11" s="406">
        <v>38</v>
      </c>
      <c r="BK11" s="406">
        <v>16</v>
      </c>
      <c r="BL11" s="406">
        <v>26</v>
      </c>
      <c r="BM11" s="406">
        <v>18</v>
      </c>
      <c r="BN11" s="406">
        <v>15</v>
      </c>
      <c r="BO11" s="406">
        <v>8</v>
      </c>
      <c r="BP11" s="406">
        <v>64</v>
      </c>
      <c r="BQ11" s="406" t="s">
        <v>787</v>
      </c>
      <c r="BR11" s="406">
        <v>15</v>
      </c>
      <c r="BS11" s="406" t="s">
        <v>787</v>
      </c>
      <c r="BT11" s="406">
        <v>17</v>
      </c>
      <c r="BU11" s="406">
        <v>8</v>
      </c>
      <c r="BV11" s="406">
        <v>9</v>
      </c>
      <c r="BW11" s="406" t="s">
        <v>787</v>
      </c>
      <c r="BX11" s="406" t="s">
        <v>787</v>
      </c>
      <c r="BY11" s="406" t="s">
        <v>787</v>
      </c>
      <c r="BZ11" s="406">
        <v>5</v>
      </c>
      <c r="CA11" s="406" t="s">
        <v>787</v>
      </c>
      <c r="CB11" s="406">
        <v>4</v>
      </c>
      <c r="CC11" s="406" t="s">
        <v>787</v>
      </c>
      <c r="CD11" s="406" t="s">
        <v>787</v>
      </c>
      <c r="CE11" s="406" t="s">
        <v>787</v>
      </c>
      <c r="CF11" s="406" t="s">
        <v>787</v>
      </c>
      <c r="CG11" s="406" t="s">
        <v>787</v>
      </c>
      <c r="CH11" s="406" t="s">
        <v>787</v>
      </c>
      <c r="CI11" s="406" t="s">
        <v>787</v>
      </c>
      <c r="CJ11" s="406" t="s">
        <v>787</v>
      </c>
      <c r="CK11" s="406" t="s">
        <v>787</v>
      </c>
      <c r="CL11" s="406" t="s">
        <v>787</v>
      </c>
      <c r="CM11" s="406" t="s">
        <v>787</v>
      </c>
      <c r="CN11" s="406" t="s">
        <v>787</v>
      </c>
      <c r="CO11" s="406" t="s">
        <v>787</v>
      </c>
      <c r="CP11" s="406" t="s">
        <v>787</v>
      </c>
      <c r="CQ11" s="406" t="s">
        <v>787</v>
      </c>
      <c r="CR11" s="406" t="s">
        <v>787</v>
      </c>
      <c r="CS11" s="406" t="s">
        <v>787</v>
      </c>
      <c r="CT11" s="406" t="s">
        <v>787</v>
      </c>
      <c r="CU11" s="406">
        <v>4</v>
      </c>
      <c r="CV11" s="406">
        <v>22</v>
      </c>
      <c r="CW11" s="406" t="s">
        <v>787</v>
      </c>
      <c r="CX11" s="406" t="s">
        <v>787</v>
      </c>
      <c r="CY11" s="406" t="s">
        <v>787</v>
      </c>
      <c r="CZ11" s="406" t="s">
        <v>787</v>
      </c>
      <c r="DA11" s="406">
        <v>13</v>
      </c>
      <c r="DB11" s="406">
        <v>5</v>
      </c>
      <c r="DC11" s="406" t="s">
        <v>787</v>
      </c>
      <c r="DD11" s="406" t="s">
        <v>787</v>
      </c>
      <c r="DE11" s="406" t="s">
        <v>787</v>
      </c>
      <c r="DF11" s="406" t="s">
        <v>787</v>
      </c>
      <c r="DG11" s="406" t="s">
        <v>787</v>
      </c>
      <c r="DH11" s="406" t="s">
        <v>787</v>
      </c>
      <c r="DI11" s="406">
        <v>25</v>
      </c>
      <c r="DJ11" s="406" t="s">
        <v>787</v>
      </c>
      <c r="DK11" s="406" t="s">
        <v>787</v>
      </c>
      <c r="DL11" s="406" t="s">
        <v>787</v>
      </c>
      <c r="DM11" s="406" t="s">
        <v>787</v>
      </c>
      <c r="DN11" s="406" t="s">
        <v>787</v>
      </c>
      <c r="DO11" s="406" t="s">
        <v>787</v>
      </c>
      <c r="DP11" s="406" t="s">
        <v>787</v>
      </c>
      <c r="DQ11" s="406" t="s">
        <v>787</v>
      </c>
      <c r="DR11" s="406" t="s">
        <v>787</v>
      </c>
      <c r="DS11" s="406" t="s">
        <v>787</v>
      </c>
      <c r="DT11" s="406" t="s">
        <v>787</v>
      </c>
      <c r="DU11" s="406" t="s">
        <v>787</v>
      </c>
      <c r="DV11" s="406" t="s">
        <v>787</v>
      </c>
      <c r="DW11" s="406">
        <v>4</v>
      </c>
      <c r="DX11" s="406">
        <v>1</v>
      </c>
      <c r="DY11" s="406">
        <v>1</v>
      </c>
      <c r="DZ11" s="406">
        <v>1</v>
      </c>
      <c r="EA11" s="406">
        <v>1</v>
      </c>
      <c r="EB11" s="406">
        <v>1</v>
      </c>
      <c r="EC11" s="406">
        <v>3</v>
      </c>
      <c r="ED11" s="406">
        <v>2</v>
      </c>
      <c r="EE11" s="406">
        <v>1</v>
      </c>
      <c r="EF11" s="406">
        <v>1</v>
      </c>
      <c r="EG11" s="406">
        <v>1</v>
      </c>
      <c r="EH11" s="406">
        <v>1</v>
      </c>
      <c r="EI11" s="406">
        <v>4</v>
      </c>
      <c r="EJ11" s="406">
        <v>0</v>
      </c>
      <c r="EK11" s="406">
        <v>1</v>
      </c>
      <c r="EL11" s="406">
        <v>0</v>
      </c>
      <c r="EM11" s="406">
        <v>1</v>
      </c>
      <c r="EN11" s="406">
        <v>3</v>
      </c>
      <c r="EO11" s="406">
        <v>3</v>
      </c>
      <c r="EP11" s="406">
        <v>4</v>
      </c>
      <c r="EQ11" s="406">
        <v>6</v>
      </c>
      <c r="ER11" s="406">
        <v>2</v>
      </c>
      <c r="ES11" s="406">
        <v>1</v>
      </c>
      <c r="ET11" s="406">
        <v>1</v>
      </c>
      <c r="EU11" s="406">
        <v>1</v>
      </c>
      <c r="EV11" s="406">
        <v>2</v>
      </c>
      <c r="EW11" s="406">
        <v>0</v>
      </c>
      <c r="EX11" s="406">
        <v>0</v>
      </c>
      <c r="EY11" s="406">
        <v>1</v>
      </c>
      <c r="EZ11" s="406">
        <v>1</v>
      </c>
      <c r="FA11" s="406">
        <v>1</v>
      </c>
      <c r="FB11" s="406">
        <v>2</v>
      </c>
      <c r="FC11" s="406">
        <v>1</v>
      </c>
      <c r="FD11" s="406">
        <v>1</v>
      </c>
      <c r="FE11" s="406">
        <v>1</v>
      </c>
      <c r="FF11" s="406">
        <v>0</v>
      </c>
      <c r="FG11" s="406">
        <v>0</v>
      </c>
      <c r="FH11" s="406">
        <v>4</v>
      </c>
      <c r="FI11" s="406">
        <v>1</v>
      </c>
      <c r="FJ11" s="406">
        <v>1</v>
      </c>
      <c r="FK11" s="406">
        <v>2</v>
      </c>
      <c r="FL11" s="406">
        <v>3</v>
      </c>
      <c r="FM11" s="406">
        <v>4</v>
      </c>
      <c r="FN11" s="406">
        <v>6</v>
      </c>
      <c r="FO11" s="406">
        <v>2</v>
      </c>
      <c r="FP11" s="406">
        <v>0</v>
      </c>
      <c r="FQ11" s="406">
        <v>1</v>
      </c>
      <c r="FR11" s="406">
        <v>2</v>
      </c>
      <c r="FS11" s="406">
        <v>0</v>
      </c>
      <c r="FT11" s="406">
        <v>1</v>
      </c>
      <c r="FU11" s="406">
        <v>1</v>
      </c>
      <c r="FV11" s="406">
        <v>0</v>
      </c>
      <c r="FW11" s="406">
        <v>0</v>
      </c>
      <c r="FX11" s="406">
        <v>0</v>
      </c>
      <c r="FY11" s="406">
        <v>2</v>
      </c>
      <c r="FZ11" s="406">
        <v>3</v>
      </c>
      <c r="GA11" s="406">
        <v>0</v>
      </c>
      <c r="GB11" s="406">
        <v>1</v>
      </c>
      <c r="GC11" s="406">
        <v>0</v>
      </c>
      <c r="GD11" s="406">
        <v>1</v>
      </c>
      <c r="GE11" s="406">
        <v>1</v>
      </c>
      <c r="GF11" s="406">
        <v>0</v>
      </c>
      <c r="GG11" s="406">
        <v>0</v>
      </c>
      <c r="GH11" s="406">
        <v>0</v>
      </c>
      <c r="GI11" s="406">
        <v>1</v>
      </c>
      <c r="GJ11" s="406">
        <v>2</v>
      </c>
      <c r="GK11" s="406">
        <v>0</v>
      </c>
      <c r="GL11" s="406">
        <v>2</v>
      </c>
      <c r="GM11" s="406">
        <v>1</v>
      </c>
      <c r="GN11" s="406">
        <v>1</v>
      </c>
      <c r="GO11" s="406">
        <v>1</v>
      </c>
      <c r="GP11" s="406">
        <v>1</v>
      </c>
      <c r="GQ11" s="406">
        <v>2</v>
      </c>
      <c r="GR11" s="406">
        <v>0</v>
      </c>
      <c r="GS11" s="406">
        <v>1</v>
      </c>
      <c r="GT11" s="406">
        <v>1</v>
      </c>
      <c r="GU11" s="406">
        <v>0</v>
      </c>
      <c r="GV11" s="406">
        <v>2</v>
      </c>
      <c r="GW11" s="406">
        <v>1</v>
      </c>
      <c r="GX11" s="406">
        <v>1</v>
      </c>
      <c r="GY11" s="406">
        <v>5</v>
      </c>
      <c r="GZ11" s="406">
        <v>3</v>
      </c>
      <c r="HA11" s="406">
        <v>1</v>
      </c>
      <c r="HB11" s="406">
        <v>0</v>
      </c>
      <c r="HC11" s="406">
        <v>0</v>
      </c>
      <c r="HD11" s="406">
        <v>1</v>
      </c>
      <c r="HE11" s="406">
        <v>1</v>
      </c>
      <c r="HF11" s="406">
        <v>1</v>
      </c>
      <c r="HG11" s="406">
        <v>0</v>
      </c>
      <c r="HH11" s="406">
        <v>1</v>
      </c>
      <c r="HI11" s="406">
        <v>2</v>
      </c>
      <c r="HJ11" s="406">
        <v>0</v>
      </c>
      <c r="HK11" s="406">
        <v>2</v>
      </c>
      <c r="HL11" s="406">
        <v>0</v>
      </c>
      <c r="HM11" s="406">
        <v>3</v>
      </c>
      <c r="HN11" s="406">
        <v>5</v>
      </c>
      <c r="HO11" s="406">
        <v>2</v>
      </c>
      <c r="HP11" s="406">
        <v>1</v>
      </c>
      <c r="HQ11" s="406">
        <v>2</v>
      </c>
      <c r="HR11" s="406">
        <v>2</v>
      </c>
      <c r="HS11" s="406">
        <v>1</v>
      </c>
      <c r="HT11" s="406">
        <v>1</v>
      </c>
      <c r="HU11" s="406">
        <v>0</v>
      </c>
      <c r="HV11" s="406">
        <v>0</v>
      </c>
      <c r="HW11" s="406">
        <v>1</v>
      </c>
      <c r="HX11" s="406">
        <v>1</v>
      </c>
      <c r="HY11" s="406">
        <v>1</v>
      </c>
      <c r="HZ11" s="406">
        <v>0</v>
      </c>
      <c r="IA11" s="406">
        <v>0</v>
      </c>
      <c r="IB11" s="406">
        <v>1</v>
      </c>
      <c r="IC11" s="406">
        <v>1</v>
      </c>
      <c r="ID11" s="406">
        <v>3</v>
      </c>
      <c r="IE11" s="406">
        <v>1</v>
      </c>
      <c r="IF11" s="406">
        <v>1</v>
      </c>
      <c r="IG11" s="406">
        <v>0</v>
      </c>
      <c r="IH11" s="406">
        <v>1</v>
      </c>
      <c r="II11" s="406">
        <v>2</v>
      </c>
      <c r="IJ11" s="406">
        <v>3</v>
      </c>
      <c r="IK11" s="406">
        <v>0</v>
      </c>
      <c r="IL11" s="406">
        <v>1</v>
      </c>
      <c r="IM11" s="406">
        <v>1</v>
      </c>
      <c r="IN11" s="406">
        <v>1</v>
      </c>
      <c r="IO11" s="406">
        <v>1</v>
      </c>
      <c r="IP11" s="406">
        <v>1</v>
      </c>
      <c r="IQ11" s="406">
        <v>1</v>
      </c>
      <c r="IR11" s="406">
        <v>1</v>
      </c>
      <c r="IS11" s="406">
        <v>1</v>
      </c>
      <c r="IT11" s="406">
        <v>1</v>
      </c>
      <c r="IU11" s="406">
        <v>2</v>
      </c>
      <c r="IV11" s="406">
        <v>16</v>
      </c>
      <c r="IW11" s="406">
        <v>4</v>
      </c>
      <c r="IX11" s="406">
        <v>2</v>
      </c>
      <c r="IY11" s="406">
        <v>1</v>
      </c>
      <c r="IZ11" s="406">
        <v>2</v>
      </c>
      <c r="JA11" s="406">
        <v>1</v>
      </c>
      <c r="JB11" s="406">
        <v>1</v>
      </c>
      <c r="JC11" s="406">
        <v>2</v>
      </c>
      <c r="JD11" s="406">
        <v>3</v>
      </c>
      <c r="JE11" s="406">
        <v>7</v>
      </c>
      <c r="JF11" s="406">
        <v>1</v>
      </c>
      <c r="JG11" s="406">
        <v>1</v>
      </c>
      <c r="JH11" s="406">
        <v>2</v>
      </c>
      <c r="JI11" s="406">
        <v>2</v>
      </c>
      <c r="JJ11" s="406">
        <v>3</v>
      </c>
      <c r="JK11" s="406">
        <v>2</v>
      </c>
      <c r="JL11" s="406">
        <v>0</v>
      </c>
      <c r="JM11" s="406">
        <v>1</v>
      </c>
      <c r="JN11" s="406">
        <v>1</v>
      </c>
      <c r="JO11" s="406">
        <v>1</v>
      </c>
      <c r="JP11" s="406">
        <v>0</v>
      </c>
      <c r="JQ11" s="406" t="s">
        <v>787</v>
      </c>
    </row>
    <row r="12" spans="1:277" s="386" customFormat="1" ht="23.25" customHeight="1" x14ac:dyDescent="0.3">
      <c r="A12" s="186"/>
      <c r="B12" s="59" t="s">
        <v>1108</v>
      </c>
      <c r="C12" s="407">
        <v>1711.8779999999999</v>
      </c>
      <c r="D12" s="407">
        <v>986.20399999999995</v>
      </c>
      <c r="E12" s="407">
        <v>483.64699999999999</v>
      </c>
      <c r="F12" s="407">
        <v>155.19300000000001</v>
      </c>
      <c r="G12" s="407">
        <v>86.831000000000003</v>
      </c>
      <c r="H12" s="407" t="s">
        <v>262</v>
      </c>
      <c r="I12" s="402"/>
      <c r="J12" s="406">
        <v>174</v>
      </c>
      <c r="K12" s="407" t="s">
        <v>787</v>
      </c>
      <c r="L12" s="407" t="s">
        <v>787</v>
      </c>
      <c r="M12" s="407">
        <v>26</v>
      </c>
      <c r="N12" s="407">
        <v>21</v>
      </c>
      <c r="O12" s="407">
        <v>16</v>
      </c>
      <c r="P12" s="407">
        <v>9</v>
      </c>
      <c r="Q12" s="407" t="s">
        <v>787</v>
      </c>
      <c r="R12" s="407">
        <v>16</v>
      </c>
      <c r="S12" s="407">
        <v>18</v>
      </c>
      <c r="T12" s="407">
        <v>9</v>
      </c>
      <c r="U12" s="407">
        <v>4</v>
      </c>
      <c r="V12" s="407">
        <v>8</v>
      </c>
      <c r="W12" s="407">
        <v>4</v>
      </c>
      <c r="X12" s="407">
        <v>8</v>
      </c>
      <c r="Y12" s="407">
        <v>6</v>
      </c>
      <c r="Z12" s="407">
        <v>9</v>
      </c>
      <c r="AA12" s="407">
        <v>12</v>
      </c>
      <c r="AB12" s="407">
        <v>9</v>
      </c>
      <c r="AC12" s="407">
        <v>6</v>
      </c>
      <c r="AD12" s="407">
        <v>6</v>
      </c>
      <c r="AE12" s="407">
        <v>6</v>
      </c>
      <c r="AF12" s="407">
        <v>4</v>
      </c>
      <c r="AG12" s="407">
        <v>5</v>
      </c>
      <c r="AH12" s="407">
        <v>2</v>
      </c>
      <c r="AI12" s="407">
        <v>4</v>
      </c>
      <c r="AJ12" s="407">
        <v>1</v>
      </c>
      <c r="AK12" s="407">
        <v>4</v>
      </c>
      <c r="AL12" s="407">
        <v>12</v>
      </c>
      <c r="AM12" s="407">
        <v>32</v>
      </c>
      <c r="AN12" s="407" t="s">
        <v>787</v>
      </c>
      <c r="AO12" s="407">
        <v>1</v>
      </c>
      <c r="AP12" s="407">
        <v>0</v>
      </c>
      <c r="AQ12" s="407">
        <v>6</v>
      </c>
      <c r="AR12" s="407">
        <v>3</v>
      </c>
      <c r="AS12" s="407">
        <v>26</v>
      </c>
      <c r="AT12" s="407">
        <v>20</v>
      </c>
      <c r="AU12" s="407">
        <v>13</v>
      </c>
      <c r="AV12" s="407">
        <v>16</v>
      </c>
      <c r="AW12" s="407">
        <v>6</v>
      </c>
      <c r="AX12" s="407">
        <v>8</v>
      </c>
      <c r="AY12" s="407">
        <v>4</v>
      </c>
      <c r="AZ12" s="407" t="s">
        <v>787</v>
      </c>
      <c r="BA12" s="407">
        <v>40</v>
      </c>
      <c r="BB12" s="407">
        <v>18</v>
      </c>
      <c r="BC12" s="407" t="s">
        <v>787</v>
      </c>
      <c r="BD12" s="407">
        <v>13</v>
      </c>
      <c r="BE12" s="407">
        <v>14</v>
      </c>
      <c r="BF12" s="407">
        <v>7</v>
      </c>
      <c r="BG12" s="407">
        <v>11</v>
      </c>
      <c r="BH12" s="407" t="s">
        <v>787</v>
      </c>
      <c r="BI12" s="407">
        <v>53</v>
      </c>
      <c r="BJ12" s="407">
        <v>55</v>
      </c>
      <c r="BK12" s="407">
        <v>11</v>
      </c>
      <c r="BL12" s="407">
        <v>21</v>
      </c>
      <c r="BM12" s="407">
        <v>13</v>
      </c>
      <c r="BN12" s="407">
        <v>20</v>
      </c>
      <c r="BO12" s="407">
        <v>8</v>
      </c>
      <c r="BP12" s="407">
        <v>184</v>
      </c>
      <c r="BQ12" s="407" t="s">
        <v>787</v>
      </c>
      <c r="BR12" s="407">
        <v>31</v>
      </c>
      <c r="BS12" s="407" t="s">
        <v>787</v>
      </c>
      <c r="BT12" s="407">
        <v>15</v>
      </c>
      <c r="BU12" s="407">
        <v>9</v>
      </c>
      <c r="BV12" s="407">
        <v>14</v>
      </c>
      <c r="BW12" s="407" t="s">
        <v>787</v>
      </c>
      <c r="BX12" s="407" t="s">
        <v>787</v>
      </c>
      <c r="BY12" s="407" t="s">
        <v>787</v>
      </c>
      <c r="BZ12" s="407">
        <v>16</v>
      </c>
      <c r="CA12" s="407" t="s">
        <v>787</v>
      </c>
      <c r="CB12" s="407">
        <v>7</v>
      </c>
      <c r="CC12" s="407" t="s">
        <v>787</v>
      </c>
      <c r="CD12" s="407" t="s">
        <v>787</v>
      </c>
      <c r="CE12" s="407" t="s">
        <v>787</v>
      </c>
      <c r="CF12" s="407" t="s">
        <v>787</v>
      </c>
      <c r="CG12" s="407" t="s">
        <v>787</v>
      </c>
      <c r="CH12" s="407" t="s">
        <v>787</v>
      </c>
      <c r="CI12" s="407" t="s">
        <v>787</v>
      </c>
      <c r="CJ12" s="407" t="s">
        <v>787</v>
      </c>
      <c r="CK12" s="407" t="s">
        <v>787</v>
      </c>
      <c r="CL12" s="407" t="s">
        <v>787</v>
      </c>
      <c r="CM12" s="407" t="s">
        <v>787</v>
      </c>
      <c r="CN12" s="407" t="s">
        <v>787</v>
      </c>
      <c r="CO12" s="407" t="s">
        <v>787</v>
      </c>
      <c r="CP12" s="407" t="s">
        <v>787</v>
      </c>
      <c r="CQ12" s="407" t="s">
        <v>787</v>
      </c>
      <c r="CR12" s="407" t="s">
        <v>787</v>
      </c>
      <c r="CS12" s="407" t="s">
        <v>787</v>
      </c>
      <c r="CT12" s="407" t="s">
        <v>787</v>
      </c>
      <c r="CU12" s="407">
        <v>12</v>
      </c>
      <c r="CV12" s="407">
        <v>145</v>
      </c>
      <c r="CW12" s="407" t="s">
        <v>787</v>
      </c>
      <c r="CX12" s="407" t="s">
        <v>787</v>
      </c>
      <c r="CY12" s="407" t="s">
        <v>787</v>
      </c>
      <c r="CZ12" s="407" t="s">
        <v>787</v>
      </c>
      <c r="DA12" s="407">
        <v>21</v>
      </c>
      <c r="DB12" s="407">
        <v>12</v>
      </c>
      <c r="DC12" s="407" t="s">
        <v>787</v>
      </c>
      <c r="DD12" s="407" t="s">
        <v>787</v>
      </c>
      <c r="DE12" s="407" t="s">
        <v>787</v>
      </c>
      <c r="DF12" s="407" t="s">
        <v>787</v>
      </c>
      <c r="DG12" s="407" t="s">
        <v>787</v>
      </c>
      <c r="DH12" s="407" t="s">
        <v>787</v>
      </c>
      <c r="DI12" s="407">
        <v>16</v>
      </c>
      <c r="DJ12" s="407" t="s">
        <v>787</v>
      </c>
      <c r="DK12" s="407" t="s">
        <v>787</v>
      </c>
      <c r="DL12" s="407" t="s">
        <v>787</v>
      </c>
      <c r="DM12" s="407" t="s">
        <v>787</v>
      </c>
      <c r="DN12" s="407" t="s">
        <v>787</v>
      </c>
      <c r="DO12" s="407" t="s">
        <v>787</v>
      </c>
      <c r="DP12" s="407" t="s">
        <v>787</v>
      </c>
      <c r="DQ12" s="407" t="s">
        <v>787</v>
      </c>
      <c r="DR12" s="407" t="s">
        <v>787</v>
      </c>
      <c r="DS12" s="407" t="s">
        <v>787</v>
      </c>
      <c r="DT12" s="407" t="s">
        <v>787</v>
      </c>
      <c r="DU12" s="407" t="s">
        <v>787</v>
      </c>
      <c r="DV12" s="407" t="s">
        <v>787</v>
      </c>
      <c r="DW12" s="407">
        <v>0</v>
      </c>
      <c r="DX12" s="407">
        <v>0</v>
      </c>
      <c r="DY12" s="407">
        <v>0</v>
      </c>
      <c r="DZ12" s="407">
        <v>0</v>
      </c>
      <c r="EA12" s="407">
        <v>0</v>
      </c>
      <c r="EB12" s="407">
        <v>0</v>
      </c>
      <c r="EC12" s="407">
        <v>1</v>
      </c>
      <c r="ED12" s="407">
        <v>0</v>
      </c>
      <c r="EE12" s="407">
        <v>0</v>
      </c>
      <c r="EF12" s="407">
        <v>0</v>
      </c>
      <c r="EG12" s="407">
        <v>0</v>
      </c>
      <c r="EH12" s="407">
        <v>0</v>
      </c>
      <c r="EI12" s="407">
        <v>1</v>
      </c>
      <c r="EJ12" s="407">
        <v>0</v>
      </c>
      <c r="EK12" s="407">
        <v>0</v>
      </c>
      <c r="EL12" s="407">
        <v>0</v>
      </c>
      <c r="EM12" s="407">
        <v>0</v>
      </c>
      <c r="EN12" s="407">
        <v>0</v>
      </c>
      <c r="EO12" s="407">
        <v>0</v>
      </c>
      <c r="EP12" s="407">
        <v>1</v>
      </c>
      <c r="EQ12" s="407">
        <v>0</v>
      </c>
      <c r="ER12" s="407">
        <v>2</v>
      </c>
      <c r="ES12" s="407">
        <v>0</v>
      </c>
      <c r="ET12" s="407">
        <v>0</v>
      </c>
      <c r="EU12" s="407">
        <v>0</v>
      </c>
      <c r="EV12" s="407">
        <v>1</v>
      </c>
      <c r="EW12" s="407">
        <v>0</v>
      </c>
      <c r="EX12" s="407">
        <v>0</v>
      </c>
      <c r="EY12" s="407">
        <v>0</v>
      </c>
      <c r="EZ12" s="407">
        <v>0</v>
      </c>
      <c r="FA12" s="407">
        <v>0</v>
      </c>
      <c r="FB12" s="407">
        <v>0</v>
      </c>
      <c r="FC12" s="407">
        <v>0</v>
      </c>
      <c r="FD12" s="407">
        <v>0</v>
      </c>
      <c r="FE12" s="407">
        <v>0</v>
      </c>
      <c r="FF12" s="407">
        <v>0</v>
      </c>
      <c r="FG12" s="407">
        <v>0</v>
      </c>
      <c r="FH12" s="407">
        <v>1</v>
      </c>
      <c r="FI12" s="407">
        <v>0</v>
      </c>
      <c r="FJ12" s="407">
        <v>0</v>
      </c>
      <c r="FK12" s="407">
        <v>2</v>
      </c>
      <c r="FL12" s="407">
        <v>0</v>
      </c>
      <c r="FM12" s="407">
        <v>3</v>
      </c>
      <c r="FN12" s="407">
        <v>1</v>
      </c>
      <c r="FO12" s="407">
        <v>0</v>
      </c>
      <c r="FP12" s="407">
        <v>0</v>
      </c>
      <c r="FQ12" s="407">
        <v>0</v>
      </c>
      <c r="FR12" s="407">
        <v>0</v>
      </c>
      <c r="FS12" s="407">
        <v>0</v>
      </c>
      <c r="FT12" s="407">
        <v>0</v>
      </c>
      <c r="FU12" s="407">
        <v>0</v>
      </c>
      <c r="FV12" s="407">
        <v>0</v>
      </c>
      <c r="FW12" s="407">
        <v>0</v>
      </c>
      <c r="FX12" s="407">
        <v>0</v>
      </c>
      <c r="FY12" s="407">
        <v>0</v>
      </c>
      <c r="FZ12" s="407">
        <v>0</v>
      </c>
      <c r="GA12" s="407">
        <v>0</v>
      </c>
      <c r="GB12" s="407">
        <v>0</v>
      </c>
      <c r="GC12" s="407">
        <v>0</v>
      </c>
      <c r="GD12" s="407">
        <v>0</v>
      </c>
      <c r="GE12" s="407">
        <v>0</v>
      </c>
      <c r="GF12" s="407">
        <v>0</v>
      </c>
      <c r="GG12" s="407">
        <v>0</v>
      </c>
      <c r="GH12" s="407">
        <v>0</v>
      </c>
      <c r="GI12" s="407">
        <v>0</v>
      </c>
      <c r="GJ12" s="407">
        <v>0</v>
      </c>
      <c r="GK12" s="407">
        <v>0</v>
      </c>
      <c r="GL12" s="407">
        <v>0</v>
      </c>
      <c r="GM12" s="407">
        <v>2</v>
      </c>
      <c r="GN12" s="407">
        <v>0</v>
      </c>
      <c r="GO12" s="407">
        <v>0</v>
      </c>
      <c r="GP12" s="407">
        <v>0</v>
      </c>
      <c r="GQ12" s="407">
        <v>0</v>
      </c>
      <c r="GR12" s="407">
        <v>0</v>
      </c>
      <c r="GS12" s="407">
        <v>0</v>
      </c>
      <c r="GT12" s="407">
        <v>0</v>
      </c>
      <c r="GU12" s="407">
        <v>0</v>
      </c>
      <c r="GV12" s="407">
        <v>0</v>
      </c>
      <c r="GW12" s="407">
        <v>0</v>
      </c>
      <c r="GX12" s="407">
        <v>0</v>
      </c>
      <c r="GY12" s="407">
        <v>1</v>
      </c>
      <c r="GZ12" s="407">
        <v>1</v>
      </c>
      <c r="HA12" s="407">
        <v>0</v>
      </c>
      <c r="HB12" s="407">
        <v>0</v>
      </c>
      <c r="HC12" s="407">
        <v>0</v>
      </c>
      <c r="HD12" s="407">
        <v>0</v>
      </c>
      <c r="HE12" s="407">
        <v>0</v>
      </c>
      <c r="HF12" s="407">
        <v>0</v>
      </c>
      <c r="HG12" s="407">
        <v>0</v>
      </c>
      <c r="HH12" s="407">
        <v>0</v>
      </c>
      <c r="HI12" s="407">
        <v>0</v>
      </c>
      <c r="HJ12" s="407">
        <v>0</v>
      </c>
      <c r="HK12" s="407">
        <v>0</v>
      </c>
      <c r="HL12" s="407">
        <v>0</v>
      </c>
      <c r="HM12" s="407">
        <v>0</v>
      </c>
      <c r="HN12" s="407">
        <v>0</v>
      </c>
      <c r="HO12" s="407">
        <v>0</v>
      </c>
      <c r="HP12" s="407">
        <v>0</v>
      </c>
      <c r="HQ12" s="407">
        <v>0</v>
      </c>
      <c r="HR12" s="407">
        <v>1</v>
      </c>
      <c r="HS12" s="407">
        <v>0</v>
      </c>
      <c r="HT12" s="407">
        <v>0</v>
      </c>
      <c r="HU12" s="407">
        <v>0</v>
      </c>
      <c r="HV12" s="407">
        <v>0</v>
      </c>
      <c r="HW12" s="407">
        <v>0</v>
      </c>
      <c r="HX12" s="407">
        <v>0</v>
      </c>
      <c r="HY12" s="407">
        <v>0</v>
      </c>
      <c r="HZ12" s="407">
        <v>0</v>
      </c>
      <c r="IA12" s="407">
        <v>0</v>
      </c>
      <c r="IB12" s="407">
        <v>0</v>
      </c>
      <c r="IC12" s="407">
        <v>0</v>
      </c>
      <c r="ID12" s="407">
        <v>1</v>
      </c>
      <c r="IE12" s="407">
        <v>0</v>
      </c>
      <c r="IF12" s="407">
        <v>0</v>
      </c>
      <c r="IG12" s="407">
        <v>0</v>
      </c>
      <c r="IH12" s="407">
        <v>0</v>
      </c>
      <c r="II12" s="407">
        <v>0</v>
      </c>
      <c r="IJ12" s="407">
        <v>0</v>
      </c>
      <c r="IK12" s="407">
        <v>0</v>
      </c>
      <c r="IL12" s="407" t="s">
        <v>262</v>
      </c>
      <c r="IM12" s="407">
        <v>0</v>
      </c>
      <c r="IN12" s="407">
        <v>0</v>
      </c>
      <c r="IO12" s="407">
        <v>0</v>
      </c>
      <c r="IP12" s="407">
        <v>1</v>
      </c>
      <c r="IQ12" s="407">
        <v>0</v>
      </c>
      <c r="IR12" s="407">
        <v>0</v>
      </c>
      <c r="IS12" s="407">
        <v>0</v>
      </c>
      <c r="IT12" s="407">
        <v>0</v>
      </c>
      <c r="IU12" s="407">
        <v>0</v>
      </c>
      <c r="IV12" s="407">
        <v>4</v>
      </c>
      <c r="IW12" s="407">
        <v>2</v>
      </c>
      <c r="IX12" s="407">
        <v>0</v>
      </c>
      <c r="IY12" s="407">
        <v>0</v>
      </c>
      <c r="IZ12" s="407">
        <v>1</v>
      </c>
      <c r="JA12" s="407">
        <v>0</v>
      </c>
      <c r="JB12" s="407">
        <v>0</v>
      </c>
      <c r="JC12" s="407">
        <v>0</v>
      </c>
      <c r="JD12" s="407">
        <v>0</v>
      </c>
      <c r="JE12" s="407">
        <v>1</v>
      </c>
      <c r="JF12" s="407">
        <v>0</v>
      </c>
      <c r="JG12" s="407">
        <v>0</v>
      </c>
      <c r="JH12" s="407">
        <v>0</v>
      </c>
      <c r="JI12" s="407">
        <v>0</v>
      </c>
      <c r="JJ12" s="407">
        <v>0</v>
      </c>
      <c r="JK12" s="407">
        <v>0</v>
      </c>
      <c r="JL12" s="407">
        <v>0</v>
      </c>
      <c r="JM12" s="407">
        <v>0</v>
      </c>
      <c r="JN12" s="407">
        <v>0</v>
      </c>
      <c r="JO12" s="407">
        <v>0</v>
      </c>
      <c r="JP12" s="407">
        <v>0</v>
      </c>
      <c r="JQ12" s="407" t="s">
        <v>787</v>
      </c>
    </row>
    <row r="13" spans="1:277" s="386" customFormat="1" ht="23.25" customHeight="1" x14ac:dyDescent="0.3">
      <c r="A13" s="186"/>
      <c r="B13" s="59" t="s">
        <v>7</v>
      </c>
      <c r="C13" s="407">
        <v>37.634999999999998</v>
      </c>
      <c r="D13" s="407">
        <v>15.933</v>
      </c>
      <c r="E13" s="407">
        <v>6.484</v>
      </c>
      <c r="F13" s="407">
        <v>8.0299999999999994</v>
      </c>
      <c r="G13" s="407">
        <v>7.1660000000000004</v>
      </c>
      <c r="H13" s="407">
        <v>0.02</v>
      </c>
      <c r="I13" s="402"/>
      <c r="J13" s="406">
        <v>1</v>
      </c>
      <c r="K13" s="407" t="s">
        <v>787</v>
      </c>
      <c r="L13" s="407" t="s">
        <v>787</v>
      </c>
      <c r="M13" s="407">
        <v>0</v>
      </c>
      <c r="N13" s="407">
        <v>0</v>
      </c>
      <c r="O13" s="407">
        <v>0</v>
      </c>
      <c r="P13" s="407">
        <v>0</v>
      </c>
      <c r="Q13" s="407" t="s">
        <v>787</v>
      </c>
      <c r="R13" s="407">
        <v>0</v>
      </c>
      <c r="S13" s="407">
        <v>0</v>
      </c>
      <c r="T13" s="407">
        <v>0</v>
      </c>
      <c r="U13" s="407">
        <v>0</v>
      </c>
      <c r="V13" s="407">
        <v>0</v>
      </c>
      <c r="W13" s="407">
        <v>0</v>
      </c>
      <c r="X13" s="407">
        <v>0</v>
      </c>
      <c r="Y13" s="407">
        <v>0</v>
      </c>
      <c r="Z13" s="407">
        <v>0</v>
      </c>
      <c r="AA13" s="407">
        <v>0</v>
      </c>
      <c r="AB13" s="407">
        <v>0</v>
      </c>
      <c r="AC13" s="407">
        <v>0</v>
      </c>
      <c r="AD13" s="407">
        <v>0</v>
      </c>
      <c r="AE13" s="407">
        <v>0</v>
      </c>
      <c r="AF13" s="407">
        <v>0</v>
      </c>
      <c r="AG13" s="407">
        <v>0</v>
      </c>
      <c r="AH13" s="407">
        <v>0</v>
      </c>
      <c r="AI13" s="407">
        <v>0</v>
      </c>
      <c r="AJ13" s="407">
        <v>0</v>
      </c>
      <c r="AK13" s="407">
        <v>0</v>
      </c>
      <c r="AL13" s="407">
        <v>0</v>
      </c>
      <c r="AM13" s="407">
        <v>0</v>
      </c>
      <c r="AN13" s="407" t="s">
        <v>787</v>
      </c>
      <c r="AO13" s="407">
        <v>0</v>
      </c>
      <c r="AP13" s="407">
        <v>0</v>
      </c>
      <c r="AQ13" s="407">
        <v>0</v>
      </c>
      <c r="AR13" s="407">
        <v>0</v>
      </c>
      <c r="AS13" s="407">
        <v>0</v>
      </c>
      <c r="AT13" s="407">
        <v>0</v>
      </c>
      <c r="AU13" s="407">
        <v>0</v>
      </c>
      <c r="AV13" s="407">
        <v>0</v>
      </c>
      <c r="AW13" s="407">
        <v>0</v>
      </c>
      <c r="AX13" s="407">
        <v>0</v>
      </c>
      <c r="AY13" s="407">
        <v>0</v>
      </c>
      <c r="AZ13" s="407" t="s">
        <v>787</v>
      </c>
      <c r="BA13" s="407">
        <v>0</v>
      </c>
      <c r="BB13" s="407">
        <v>0</v>
      </c>
      <c r="BC13" s="407" t="s">
        <v>787</v>
      </c>
      <c r="BD13" s="407">
        <v>0</v>
      </c>
      <c r="BE13" s="407">
        <v>0</v>
      </c>
      <c r="BF13" s="407">
        <v>0</v>
      </c>
      <c r="BG13" s="407">
        <v>0</v>
      </c>
      <c r="BH13" s="407" t="s">
        <v>787</v>
      </c>
      <c r="BI13" s="407">
        <v>0</v>
      </c>
      <c r="BJ13" s="407">
        <v>0</v>
      </c>
      <c r="BK13" s="407">
        <v>0</v>
      </c>
      <c r="BL13" s="407">
        <v>0</v>
      </c>
      <c r="BM13" s="407">
        <v>0</v>
      </c>
      <c r="BN13" s="407">
        <v>0</v>
      </c>
      <c r="BO13" s="407">
        <v>0</v>
      </c>
      <c r="BP13" s="407">
        <v>1</v>
      </c>
      <c r="BQ13" s="407" t="s">
        <v>787</v>
      </c>
      <c r="BR13" s="407">
        <v>0</v>
      </c>
      <c r="BS13" s="407" t="s">
        <v>787</v>
      </c>
      <c r="BT13" s="407">
        <v>0</v>
      </c>
      <c r="BU13" s="407">
        <v>0</v>
      </c>
      <c r="BV13" s="407">
        <v>0</v>
      </c>
      <c r="BW13" s="407" t="s">
        <v>787</v>
      </c>
      <c r="BX13" s="407" t="s">
        <v>787</v>
      </c>
      <c r="BY13" s="407" t="s">
        <v>787</v>
      </c>
      <c r="BZ13" s="407">
        <v>0</v>
      </c>
      <c r="CA13" s="407" t="s">
        <v>787</v>
      </c>
      <c r="CB13" s="407">
        <v>0</v>
      </c>
      <c r="CC13" s="407" t="s">
        <v>787</v>
      </c>
      <c r="CD13" s="407" t="s">
        <v>787</v>
      </c>
      <c r="CE13" s="407" t="s">
        <v>787</v>
      </c>
      <c r="CF13" s="407" t="s">
        <v>787</v>
      </c>
      <c r="CG13" s="407" t="s">
        <v>787</v>
      </c>
      <c r="CH13" s="407" t="s">
        <v>787</v>
      </c>
      <c r="CI13" s="407" t="s">
        <v>787</v>
      </c>
      <c r="CJ13" s="407" t="s">
        <v>787</v>
      </c>
      <c r="CK13" s="407" t="s">
        <v>787</v>
      </c>
      <c r="CL13" s="407" t="s">
        <v>787</v>
      </c>
      <c r="CM13" s="407" t="s">
        <v>787</v>
      </c>
      <c r="CN13" s="407" t="s">
        <v>787</v>
      </c>
      <c r="CO13" s="407" t="s">
        <v>787</v>
      </c>
      <c r="CP13" s="407" t="s">
        <v>787</v>
      </c>
      <c r="CQ13" s="407" t="s">
        <v>787</v>
      </c>
      <c r="CR13" s="407" t="s">
        <v>787</v>
      </c>
      <c r="CS13" s="407" t="s">
        <v>787</v>
      </c>
      <c r="CT13" s="407" t="s">
        <v>787</v>
      </c>
      <c r="CU13" s="407">
        <v>0</v>
      </c>
      <c r="CV13" s="407">
        <v>0</v>
      </c>
      <c r="CW13" s="407" t="s">
        <v>787</v>
      </c>
      <c r="CX13" s="407" t="s">
        <v>787</v>
      </c>
      <c r="CY13" s="407" t="s">
        <v>787</v>
      </c>
      <c r="CZ13" s="407" t="s">
        <v>787</v>
      </c>
      <c r="DA13" s="407">
        <v>0</v>
      </c>
      <c r="DB13" s="407">
        <v>0</v>
      </c>
      <c r="DC13" s="407" t="s">
        <v>787</v>
      </c>
      <c r="DD13" s="407" t="s">
        <v>787</v>
      </c>
      <c r="DE13" s="407" t="s">
        <v>787</v>
      </c>
      <c r="DF13" s="407" t="s">
        <v>787</v>
      </c>
      <c r="DG13" s="407" t="s">
        <v>787</v>
      </c>
      <c r="DH13" s="407" t="s">
        <v>787</v>
      </c>
      <c r="DI13" s="407">
        <v>0</v>
      </c>
      <c r="DJ13" s="407" t="s">
        <v>787</v>
      </c>
      <c r="DK13" s="407" t="s">
        <v>787</v>
      </c>
      <c r="DL13" s="407" t="s">
        <v>787</v>
      </c>
      <c r="DM13" s="407" t="s">
        <v>787</v>
      </c>
      <c r="DN13" s="407" t="s">
        <v>787</v>
      </c>
      <c r="DO13" s="407" t="s">
        <v>787</v>
      </c>
      <c r="DP13" s="407" t="s">
        <v>787</v>
      </c>
      <c r="DQ13" s="407" t="s">
        <v>787</v>
      </c>
      <c r="DR13" s="407" t="s">
        <v>787</v>
      </c>
      <c r="DS13" s="407" t="s">
        <v>787</v>
      </c>
      <c r="DT13" s="407" t="s">
        <v>787</v>
      </c>
      <c r="DU13" s="407" t="s">
        <v>787</v>
      </c>
      <c r="DV13" s="407" t="s">
        <v>787</v>
      </c>
      <c r="DW13" s="407">
        <v>0</v>
      </c>
      <c r="DX13" s="407">
        <v>0</v>
      </c>
      <c r="DY13" s="407">
        <v>0</v>
      </c>
      <c r="DZ13" s="407">
        <v>0</v>
      </c>
      <c r="EA13" s="407">
        <v>0</v>
      </c>
      <c r="EB13" s="407">
        <v>0</v>
      </c>
      <c r="EC13" s="407">
        <v>0</v>
      </c>
      <c r="ED13" s="407">
        <v>0</v>
      </c>
      <c r="EE13" s="407">
        <v>0</v>
      </c>
      <c r="EF13" s="407">
        <v>0</v>
      </c>
      <c r="EG13" s="407">
        <v>0</v>
      </c>
      <c r="EH13" s="407">
        <v>0</v>
      </c>
      <c r="EI13" s="407">
        <v>0</v>
      </c>
      <c r="EJ13" s="407">
        <v>0</v>
      </c>
      <c r="EK13" s="407">
        <v>0</v>
      </c>
      <c r="EL13" s="407">
        <v>0</v>
      </c>
      <c r="EM13" s="407">
        <v>0</v>
      </c>
      <c r="EN13" s="407">
        <v>0</v>
      </c>
      <c r="EO13" s="407">
        <v>0</v>
      </c>
      <c r="EP13" s="407">
        <v>0</v>
      </c>
      <c r="EQ13" s="407">
        <v>0</v>
      </c>
      <c r="ER13" s="407">
        <v>0</v>
      </c>
      <c r="ES13" s="407">
        <v>0</v>
      </c>
      <c r="ET13" s="407">
        <v>0</v>
      </c>
      <c r="EU13" s="407">
        <v>0</v>
      </c>
      <c r="EV13" s="407">
        <v>0</v>
      </c>
      <c r="EW13" s="407">
        <v>0</v>
      </c>
      <c r="EX13" s="407">
        <v>0</v>
      </c>
      <c r="EY13" s="407">
        <v>0</v>
      </c>
      <c r="EZ13" s="407">
        <v>0</v>
      </c>
      <c r="FA13" s="407">
        <v>0</v>
      </c>
      <c r="FB13" s="407">
        <v>0</v>
      </c>
      <c r="FC13" s="407">
        <v>0</v>
      </c>
      <c r="FD13" s="407">
        <v>0</v>
      </c>
      <c r="FE13" s="407">
        <v>0</v>
      </c>
      <c r="FF13" s="407">
        <v>0</v>
      </c>
      <c r="FG13" s="407">
        <v>0</v>
      </c>
      <c r="FH13" s="407">
        <v>0</v>
      </c>
      <c r="FI13" s="407">
        <v>0</v>
      </c>
      <c r="FJ13" s="407">
        <v>0</v>
      </c>
      <c r="FK13" s="407">
        <v>0</v>
      </c>
      <c r="FL13" s="407">
        <v>0</v>
      </c>
      <c r="FM13" s="407">
        <v>0</v>
      </c>
      <c r="FN13" s="407">
        <v>0</v>
      </c>
      <c r="FO13" s="407">
        <v>0</v>
      </c>
      <c r="FP13" s="407">
        <v>0</v>
      </c>
      <c r="FQ13" s="407">
        <v>0</v>
      </c>
      <c r="FR13" s="407">
        <v>0</v>
      </c>
      <c r="FS13" s="407">
        <v>0</v>
      </c>
      <c r="FT13" s="407">
        <v>0</v>
      </c>
      <c r="FU13" s="407">
        <v>0</v>
      </c>
      <c r="FV13" s="407">
        <v>0</v>
      </c>
      <c r="FW13" s="407">
        <v>0</v>
      </c>
      <c r="FX13" s="407">
        <v>0</v>
      </c>
      <c r="FY13" s="407">
        <v>0</v>
      </c>
      <c r="FZ13" s="407">
        <v>0</v>
      </c>
      <c r="GA13" s="407">
        <v>0</v>
      </c>
      <c r="GB13" s="407">
        <v>0</v>
      </c>
      <c r="GC13" s="407">
        <v>0</v>
      </c>
      <c r="GD13" s="407">
        <v>0</v>
      </c>
      <c r="GE13" s="407">
        <v>0</v>
      </c>
      <c r="GF13" s="407">
        <v>0</v>
      </c>
      <c r="GG13" s="407">
        <v>0</v>
      </c>
      <c r="GH13" s="407">
        <v>0</v>
      </c>
      <c r="GI13" s="407">
        <v>0</v>
      </c>
      <c r="GJ13" s="407">
        <v>0</v>
      </c>
      <c r="GK13" s="407">
        <v>0</v>
      </c>
      <c r="GL13" s="407">
        <v>0</v>
      </c>
      <c r="GM13" s="407">
        <v>0</v>
      </c>
      <c r="GN13" s="407">
        <v>0</v>
      </c>
      <c r="GO13" s="407">
        <v>0</v>
      </c>
      <c r="GP13" s="407">
        <v>0</v>
      </c>
      <c r="GQ13" s="407">
        <v>0</v>
      </c>
      <c r="GR13" s="407">
        <v>0</v>
      </c>
      <c r="GS13" s="407">
        <v>0</v>
      </c>
      <c r="GT13" s="407">
        <v>0</v>
      </c>
      <c r="GU13" s="407">
        <v>0</v>
      </c>
      <c r="GV13" s="407">
        <v>0</v>
      </c>
      <c r="GW13" s="407">
        <v>0</v>
      </c>
      <c r="GX13" s="407">
        <v>0</v>
      </c>
      <c r="GY13" s="407">
        <v>0</v>
      </c>
      <c r="GZ13" s="407">
        <v>0</v>
      </c>
      <c r="HA13" s="407">
        <v>0</v>
      </c>
      <c r="HB13" s="407">
        <v>0</v>
      </c>
      <c r="HC13" s="407">
        <v>0</v>
      </c>
      <c r="HD13" s="407">
        <v>0</v>
      </c>
      <c r="HE13" s="407">
        <v>0</v>
      </c>
      <c r="HF13" s="407">
        <v>0</v>
      </c>
      <c r="HG13" s="407">
        <v>0</v>
      </c>
      <c r="HH13" s="407">
        <v>0</v>
      </c>
      <c r="HI13" s="407">
        <v>0</v>
      </c>
      <c r="HJ13" s="407">
        <v>0</v>
      </c>
      <c r="HK13" s="407">
        <v>0</v>
      </c>
      <c r="HL13" s="407">
        <v>0</v>
      </c>
      <c r="HM13" s="407">
        <v>0</v>
      </c>
      <c r="HN13" s="407">
        <v>0</v>
      </c>
      <c r="HO13" s="407">
        <v>0</v>
      </c>
      <c r="HP13" s="407">
        <v>0</v>
      </c>
      <c r="HQ13" s="407">
        <v>0</v>
      </c>
      <c r="HR13" s="407">
        <v>0</v>
      </c>
      <c r="HS13" s="407">
        <v>0</v>
      </c>
      <c r="HT13" s="407">
        <v>0</v>
      </c>
      <c r="HU13" s="407">
        <v>0</v>
      </c>
      <c r="HV13" s="407">
        <v>0</v>
      </c>
      <c r="HW13" s="407">
        <v>0</v>
      </c>
      <c r="HX13" s="407">
        <v>0</v>
      </c>
      <c r="HY13" s="407">
        <v>0</v>
      </c>
      <c r="HZ13" s="407">
        <v>0</v>
      </c>
      <c r="IA13" s="407">
        <v>0</v>
      </c>
      <c r="IB13" s="407">
        <v>0</v>
      </c>
      <c r="IC13" s="407">
        <v>0</v>
      </c>
      <c r="ID13" s="407">
        <v>0</v>
      </c>
      <c r="IE13" s="407">
        <v>0</v>
      </c>
      <c r="IF13" s="407">
        <v>0</v>
      </c>
      <c r="IG13" s="407">
        <v>0</v>
      </c>
      <c r="IH13" s="407">
        <v>0</v>
      </c>
      <c r="II13" s="407">
        <v>0</v>
      </c>
      <c r="IJ13" s="407">
        <v>0</v>
      </c>
      <c r="IK13" s="407">
        <v>0</v>
      </c>
      <c r="IL13" s="407">
        <v>0</v>
      </c>
      <c r="IM13" s="407">
        <v>0</v>
      </c>
      <c r="IN13" s="407">
        <v>0</v>
      </c>
      <c r="IO13" s="407">
        <v>0</v>
      </c>
      <c r="IP13" s="407">
        <v>0</v>
      </c>
      <c r="IQ13" s="407">
        <v>0</v>
      </c>
      <c r="IR13" s="407">
        <v>0</v>
      </c>
      <c r="IS13" s="407">
        <v>0</v>
      </c>
      <c r="IT13" s="407">
        <v>0</v>
      </c>
      <c r="IU13" s="407">
        <v>0</v>
      </c>
      <c r="IV13" s="407">
        <v>0</v>
      </c>
      <c r="IW13" s="407">
        <v>0</v>
      </c>
      <c r="IX13" s="407">
        <v>0</v>
      </c>
      <c r="IY13" s="407">
        <v>0</v>
      </c>
      <c r="IZ13" s="407">
        <v>0</v>
      </c>
      <c r="JA13" s="407">
        <v>0</v>
      </c>
      <c r="JB13" s="407">
        <v>0</v>
      </c>
      <c r="JC13" s="407">
        <v>0</v>
      </c>
      <c r="JD13" s="407">
        <v>0</v>
      </c>
      <c r="JE13" s="407">
        <v>0</v>
      </c>
      <c r="JF13" s="407">
        <v>0</v>
      </c>
      <c r="JG13" s="407">
        <v>0</v>
      </c>
      <c r="JH13" s="407">
        <v>0</v>
      </c>
      <c r="JI13" s="407">
        <v>0</v>
      </c>
      <c r="JJ13" s="407">
        <v>0</v>
      </c>
      <c r="JK13" s="407">
        <v>0</v>
      </c>
      <c r="JL13" s="407">
        <v>0</v>
      </c>
      <c r="JM13" s="407">
        <v>0</v>
      </c>
      <c r="JN13" s="407">
        <v>0</v>
      </c>
      <c r="JO13" s="407">
        <v>0</v>
      </c>
      <c r="JP13" s="407">
        <v>0</v>
      </c>
      <c r="JQ13" s="407" t="s">
        <v>787</v>
      </c>
    </row>
    <row r="14" spans="1:277" s="386" customFormat="1" ht="23.25" customHeight="1" x14ac:dyDescent="0.3">
      <c r="A14" s="186"/>
      <c r="B14" s="59" t="s">
        <v>8</v>
      </c>
      <c r="C14" s="407">
        <v>1581.098</v>
      </c>
      <c r="D14" s="407">
        <v>686.91399999999999</v>
      </c>
      <c r="E14" s="407">
        <v>361.48399999999998</v>
      </c>
      <c r="F14" s="407">
        <v>191.51300000000001</v>
      </c>
      <c r="G14" s="407">
        <v>341.18599999999998</v>
      </c>
      <c r="H14" s="407" t="s">
        <v>262</v>
      </c>
      <c r="I14" s="402"/>
      <c r="J14" s="406">
        <v>162</v>
      </c>
      <c r="K14" s="407" t="s">
        <v>787</v>
      </c>
      <c r="L14" s="407" t="s">
        <v>787</v>
      </c>
      <c r="M14" s="407">
        <v>17</v>
      </c>
      <c r="N14" s="407">
        <v>10</v>
      </c>
      <c r="O14" s="407">
        <v>12</v>
      </c>
      <c r="P14" s="407">
        <v>1</v>
      </c>
      <c r="Q14" s="407" t="s">
        <v>787</v>
      </c>
      <c r="R14" s="407">
        <v>2</v>
      </c>
      <c r="S14" s="407">
        <v>2</v>
      </c>
      <c r="T14" s="407">
        <v>1</v>
      </c>
      <c r="U14" s="407">
        <v>0</v>
      </c>
      <c r="V14" s="407">
        <v>4</v>
      </c>
      <c r="W14" s="407">
        <v>6</v>
      </c>
      <c r="X14" s="407">
        <v>4</v>
      </c>
      <c r="Y14" s="407">
        <v>6</v>
      </c>
      <c r="Z14" s="407">
        <v>0</v>
      </c>
      <c r="AA14" s="407">
        <v>20</v>
      </c>
      <c r="AB14" s="407">
        <v>7</v>
      </c>
      <c r="AC14" s="407">
        <v>9</v>
      </c>
      <c r="AD14" s="407">
        <v>4</v>
      </c>
      <c r="AE14" s="407">
        <v>37</v>
      </c>
      <c r="AF14" s="407">
        <v>8</v>
      </c>
      <c r="AG14" s="407">
        <v>7</v>
      </c>
      <c r="AH14" s="407">
        <v>3</v>
      </c>
      <c r="AI14" s="407">
        <v>4</v>
      </c>
      <c r="AJ14" s="407">
        <v>0</v>
      </c>
      <c r="AK14" s="407">
        <v>3</v>
      </c>
      <c r="AL14" s="407">
        <v>19</v>
      </c>
      <c r="AM14" s="407">
        <v>5</v>
      </c>
      <c r="AN14" s="407" t="s">
        <v>787</v>
      </c>
      <c r="AO14" s="407">
        <v>0</v>
      </c>
      <c r="AP14" s="407" t="s">
        <v>262</v>
      </c>
      <c r="AQ14" s="407" t="s">
        <v>262</v>
      </c>
      <c r="AR14" s="407">
        <v>8</v>
      </c>
      <c r="AS14" s="407">
        <v>0</v>
      </c>
      <c r="AT14" s="407">
        <v>18</v>
      </c>
      <c r="AU14" s="407">
        <v>25</v>
      </c>
      <c r="AV14" s="407">
        <v>4</v>
      </c>
      <c r="AW14" s="407">
        <v>0</v>
      </c>
      <c r="AX14" s="407">
        <v>0</v>
      </c>
      <c r="AY14" s="407">
        <v>0</v>
      </c>
      <c r="AZ14" s="407" t="s">
        <v>787</v>
      </c>
      <c r="BA14" s="407">
        <v>25</v>
      </c>
      <c r="BB14" s="407">
        <v>4</v>
      </c>
      <c r="BC14" s="407" t="s">
        <v>787</v>
      </c>
      <c r="BD14" s="407">
        <v>15</v>
      </c>
      <c r="BE14" s="407">
        <v>15</v>
      </c>
      <c r="BF14" s="407">
        <v>4</v>
      </c>
      <c r="BG14" s="407">
        <v>10</v>
      </c>
      <c r="BH14" s="407" t="s">
        <v>787</v>
      </c>
      <c r="BI14" s="407">
        <v>8</v>
      </c>
      <c r="BJ14" s="407">
        <v>7</v>
      </c>
      <c r="BK14" s="407">
        <v>13</v>
      </c>
      <c r="BL14" s="407">
        <v>25</v>
      </c>
      <c r="BM14" s="407">
        <v>22</v>
      </c>
      <c r="BN14" s="407">
        <v>7</v>
      </c>
      <c r="BO14" s="407">
        <v>4</v>
      </c>
      <c r="BP14" s="407">
        <v>167</v>
      </c>
      <c r="BQ14" s="407" t="s">
        <v>787</v>
      </c>
      <c r="BR14" s="407">
        <v>5</v>
      </c>
      <c r="BS14" s="407" t="s">
        <v>787</v>
      </c>
      <c r="BT14" s="407">
        <v>7</v>
      </c>
      <c r="BU14" s="407">
        <v>13</v>
      </c>
      <c r="BV14" s="407">
        <v>7</v>
      </c>
      <c r="BW14" s="407" t="s">
        <v>787</v>
      </c>
      <c r="BX14" s="407" t="s">
        <v>787</v>
      </c>
      <c r="BY14" s="407" t="s">
        <v>787</v>
      </c>
      <c r="BZ14" s="407">
        <v>1</v>
      </c>
      <c r="CA14" s="407" t="s">
        <v>787</v>
      </c>
      <c r="CB14" s="407">
        <v>6</v>
      </c>
      <c r="CC14" s="407" t="s">
        <v>787</v>
      </c>
      <c r="CD14" s="407" t="s">
        <v>787</v>
      </c>
      <c r="CE14" s="407" t="s">
        <v>787</v>
      </c>
      <c r="CF14" s="407" t="s">
        <v>787</v>
      </c>
      <c r="CG14" s="407" t="s">
        <v>787</v>
      </c>
      <c r="CH14" s="407" t="s">
        <v>787</v>
      </c>
      <c r="CI14" s="407" t="s">
        <v>787</v>
      </c>
      <c r="CJ14" s="407" t="s">
        <v>787</v>
      </c>
      <c r="CK14" s="407" t="s">
        <v>787</v>
      </c>
      <c r="CL14" s="407" t="s">
        <v>787</v>
      </c>
      <c r="CM14" s="407" t="s">
        <v>787</v>
      </c>
      <c r="CN14" s="407" t="s">
        <v>787</v>
      </c>
      <c r="CO14" s="407" t="s">
        <v>787</v>
      </c>
      <c r="CP14" s="407" t="s">
        <v>787</v>
      </c>
      <c r="CQ14" s="407" t="s">
        <v>787</v>
      </c>
      <c r="CR14" s="407" t="s">
        <v>787</v>
      </c>
      <c r="CS14" s="407" t="s">
        <v>787</v>
      </c>
      <c r="CT14" s="407" t="s">
        <v>787</v>
      </c>
      <c r="CU14" s="407">
        <v>1</v>
      </c>
      <c r="CV14" s="407">
        <v>46</v>
      </c>
      <c r="CW14" s="407" t="s">
        <v>787</v>
      </c>
      <c r="CX14" s="407" t="s">
        <v>787</v>
      </c>
      <c r="CY14" s="407" t="s">
        <v>787</v>
      </c>
      <c r="CZ14" s="407" t="s">
        <v>787</v>
      </c>
      <c r="DA14" s="407">
        <v>3</v>
      </c>
      <c r="DB14" s="407">
        <v>4</v>
      </c>
      <c r="DC14" s="407" t="s">
        <v>787</v>
      </c>
      <c r="DD14" s="407" t="s">
        <v>787</v>
      </c>
      <c r="DE14" s="407" t="s">
        <v>787</v>
      </c>
      <c r="DF14" s="407" t="s">
        <v>787</v>
      </c>
      <c r="DG14" s="407" t="s">
        <v>787</v>
      </c>
      <c r="DH14" s="407" t="s">
        <v>787</v>
      </c>
      <c r="DI14" s="407">
        <v>22</v>
      </c>
      <c r="DJ14" s="407" t="s">
        <v>787</v>
      </c>
      <c r="DK14" s="407" t="s">
        <v>787</v>
      </c>
      <c r="DL14" s="407" t="s">
        <v>787</v>
      </c>
      <c r="DM14" s="407" t="s">
        <v>787</v>
      </c>
      <c r="DN14" s="407" t="s">
        <v>787</v>
      </c>
      <c r="DO14" s="407" t="s">
        <v>787</v>
      </c>
      <c r="DP14" s="407" t="s">
        <v>787</v>
      </c>
      <c r="DQ14" s="407" t="s">
        <v>787</v>
      </c>
      <c r="DR14" s="407" t="s">
        <v>787</v>
      </c>
      <c r="DS14" s="407" t="s">
        <v>787</v>
      </c>
      <c r="DT14" s="407" t="s">
        <v>787</v>
      </c>
      <c r="DU14" s="407" t="s">
        <v>787</v>
      </c>
      <c r="DV14" s="407" t="s">
        <v>787</v>
      </c>
      <c r="DW14" s="407">
        <v>1</v>
      </c>
      <c r="DX14" s="407">
        <v>1</v>
      </c>
      <c r="DY14" s="407">
        <v>0</v>
      </c>
      <c r="DZ14" s="407">
        <v>1</v>
      </c>
      <c r="EA14" s="407">
        <v>0</v>
      </c>
      <c r="EB14" s="407">
        <v>1</v>
      </c>
      <c r="EC14" s="407">
        <v>4</v>
      </c>
      <c r="ED14" s="407">
        <v>1</v>
      </c>
      <c r="EE14" s="407">
        <v>1</v>
      </c>
      <c r="EF14" s="407">
        <v>1</v>
      </c>
      <c r="EG14" s="407">
        <v>2</v>
      </c>
      <c r="EH14" s="407">
        <v>2</v>
      </c>
      <c r="EI14" s="407">
        <v>4</v>
      </c>
      <c r="EJ14" s="407">
        <v>0</v>
      </c>
      <c r="EK14" s="407">
        <v>0</v>
      </c>
      <c r="EL14" s="407">
        <v>1</v>
      </c>
      <c r="EM14" s="407">
        <v>0</v>
      </c>
      <c r="EN14" s="407">
        <v>0</v>
      </c>
      <c r="EO14" s="407">
        <v>1</v>
      </c>
      <c r="EP14" s="407">
        <v>1</v>
      </c>
      <c r="EQ14" s="407">
        <v>0</v>
      </c>
      <c r="ER14" s="407">
        <v>1</v>
      </c>
      <c r="ES14" s="407">
        <v>2</v>
      </c>
      <c r="ET14" s="407">
        <v>6</v>
      </c>
      <c r="EU14" s="407">
        <v>1</v>
      </c>
      <c r="EV14" s="407">
        <v>2</v>
      </c>
      <c r="EW14" s="407">
        <v>1</v>
      </c>
      <c r="EX14" s="407">
        <v>3</v>
      </c>
      <c r="EY14" s="407">
        <v>1</v>
      </c>
      <c r="EZ14" s="407">
        <v>4</v>
      </c>
      <c r="FA14" s="407">
        <v>0</v>
      </c>
      <c r="FB14" s="407">
        <v>3</v>
      </c>
      <c r="FC14" s="407">
        <v>26</v>
      </c>
      <c r="FD14" s="407">
        <v>2</v>
      </c>
      <c r="FE14" s="407">
        <v>2</v>
      </c>
      <c r="FF14" s="407">
        <v>0</v>
      </c>
      <c r="FG14" s="407">
        <v>0</v>
      </c>
      <c r="FH14" s="407">
        <v>1</v>
      </c>
      <c r="FI14" s="407">
        <v>1</v>
      </c>
      <c r="FJ14" s="407">
        <v>0</v>
      </c>
      <c r="FK14" s="407">
        <v>3</v>
      </c>
      <c r="FL14" s="407">
        <v>11</v>
      </c>
      <c r="FM14" s="407">
        <v>3</v>
      </c>
      <c r="FN14" s="407">
        <v>5</v>
      </c>
      <c r="FO14" s="407">
        <v>2</v>
      </c>
      <c r="FP14" s="407">
        <v>0</v>
      </c>
      <c r="FQ14" s="407">
        <v>0</v>
      </c>
      <c r="FR14" s="407">
        <v>7</v>
      </c>
      <c r="FS14" s="407">
        <v>1</v>
      </c>
      <c r="FT14" s="407">
        <v>2</v>
      </c>
      <c r="FU14" s="407">
        <v>1</v>
      </c>
      <c r="FV14" s="407">
        <v>0</v>
      </c>
      <c r="FW14" s="407">
        <v>0</v>
      </c>
      <c r="FX14" s="407">
        <v>1</v>
      </c>
      <c r="FY14" s="407">
        <v>3</v>
      </c>
      <c r="FZ14" s="407">
        <v>1</v>
      </c>
      <c r="GA14" s="407">
        <v>1</v>
      </c>
      <c r="GB14" s="407">
        <v>1</v>
      </c>
      <c r="GC14" s="407">
        <v>2</v>
      </c>
      <c r="GD14" s="407">
        <v>0</v>
      </c>
      <c r="GE14" s="407">
        <v>1</v>
      </c>
      <c r="GF14" s="407">
        <v>1</v>
      </c>
      <c r="GG14" s="407">
        <v>1</v>
      </c>
      <c r="GH14" s="407">
        <v>1</v>
      </c>
      <c r="GI14" s="407">
        <v>0</v>
      </c>
      <c r="GJ14" s="407">
        <v>1</v>
      </c>
      <c r="GK14" s="407">
        <v>3</v>
      </c>
      <c r="GL14" s="407">
        <v>9</v>
      </c>
      <c r="GM14" s="407">
        <v>6</v>
      </c>
      <c r="GN14" s="407">
        <v>7</v>
      </c>
      <c r="GO14" s="407">
        <v>3</v>
      </c>
      <c r="GP14" s="407">
        <v>1</v>
      </c>
      <c r="GQ14" s="407">
        <v>1</v>
      </c>
      <c r="GR14" s="407">
        <v>0</v>
      </c>
      <c r="GS14" s="407">
        <v>0</v>
      </c>
      <c r="GT14" s="407">
        <v>3</v>
      </c>
      <c r="GU14" s="407">
        <v>1</v>
      </c>
      <c r="GV14" s="407">
        <v>0</v>
      </c>
      <c r="GW14" s="407">
        <v>1</v>
      </c>
      <c r="GX14" s="407">
        <v>0</v>
      </c>
      <c r="GY14" s="407">
        <v>2</v>
      </c>
      <c r="GZ14" s="407">
        <v>5</v>
      </c>
      <c r="HA14" s="407">
        <v>0</v>
      </c>
      <c r="HB14" s="407">
        <v>1</v>
      </c>
      <c r="HC14" s="407">
        <v>3</v>
      </c>
      <c r="HD14" s="407">
        <v>4</v>
      </c>
      <c r="HE14" s="407">
        <v>0</v>
      </c>
      <c r="HF14" s="407">
        <v>1</v>
      </c>
      <c r="HG14" s="407">
        <v>1</v>
      </c>
      <c r="HH14" s="407">
        <v>2</v>
      </c>
      <c r="HI14" s="407">
        <v>0</v>
      </c>
      <c r="HJ14" s="407">
        <v>0</v>
      </c>
      <c r="HK14" s="407">
        <v>3</v>
      </c>
      <c r="HL14" s="407">
        <v>3</v>
      </c>
      <c r="HM14" s="407">
        <v>2</v>
      </c>
      <c r="HN14" s="407">
        <v>4</v>
      </c>
      <c r="HO14" s="407">
        <v>2</v>
      </c>
      <c r="HP14" s="407">
        <v>0</v>
      </c>
      <c r="HQ14" s="407">
        <v>3</v>
      </c>
      <c r="HR14" s="407">
        <v>3</v>
      </c>
      <c r="HS14" s="407">
        <v>5</v>
      </c>
      <c r="HT14" s="407">
        <v>0</v>
      </c>
      <c r="HU14" s="407">
        <v>1</v>
      </c>
      <c r="HV14" s="407">
        <v>0</v>
      </c>
      <c r="HW14" s="407">
        <v>5</v>
      </c>
      <c r="HX14" s="407">
        <v>4</v>
      </c>
      <c r="HY14" s="407">
        <v>1</v>
      </c>
      <c r="HZ14" s="407">
        <v>1</v>
      </c>
      <c r="IA14" s="407">
        <v>1</v>
      </c>
      <c r="IB14" s="407">
        <v>2</v>
      </c>
      <c r="IC14" s="407">
        <v>2</v>
      </c>
      <c r="ID14" s="407">
        <v>2</v>
      </c>
      <c r="IE14" s="407">
        <v>0</v>
      </c>
      <c r="IF14" s="407">
        <v>0</v>
      </c>
      <c r="IG14" s="407">
        <v>0</v>
      </c>
      <c r="IH14" s="407">
        <v>0</v>
      </c>
      <c r="II14" s="407">
        <v>0</v>
      </c>
      <c r="IJ14" s="407">
        <v>2</v>
      </c>
      <c r="IK14" s="407">
        <v>0</v>
      </c>
      <c r="IL14" s="407">
        <v>0</v>
      </c>
      <c r="IM14" s="407">
        <v>0</v>
      </c>
      <c r="IN14" s="407">
        <v>0</v>
      </c>
      <c r="IO14" s="407">
        <v>0</v>
      </c>
      <c r="IP14" s="407">
        <v>0</v>
      </c>
      <c r="IQ14" s="407">
        <v>1</v>
      </c>
      <c r="IR14" s="407">
        <v>0</v>
      </c>
      <c r="IS14" s="407">
        <v>0</v>
      </c>
      <c r="IT14" s="407">
        <v>1</v>
      </c>
      <c r="IU14" s="407">
        <v>2</v>
      </c>
      <c r="IV14" s="407">
        <v>8</v>
      </c>
      <c r="IW14" s="407">
        <v>3</v>
      </c>
      <c r="IX14" s="407">
        <v>2</v>
      </c>
      <c r="IY14" s="407">
        <v>0</v>
      </c>
      <c r="IZ14" s="407">
        <v>7</v>
      </c>
      <c r="JA14" s="407">
        <v>1</v>
      </c>
      <c r="JB14" s="407">
        <v>1</v>
      </c>
      <c r="JC14" s="407">
        <v>0</v>
      </c>
      <c r="JD14" s="407">
        <v>2</v>
      </c>
      <c r="JE14" s="407">
        <v>4</v>
      </c>
      <c r="JF14" s="407">
        <v>0</v>
      </c>
      <c r="JG14" s="407">
        <v>1</v>
      </c>
      <c r="JH14" s="407">
        <v>1</v>
      </c>
      <c r="JI14" s="407">
        <v>2</v>
      </c>
      <c r="JJ14" s="407">
        <v>2</v>
      </c>
      <c r="JK14" s="407">
        <v>1</v>
      </c>
      <c r="JL14" s="407">
        <v>0</v>
      </c>
      <c r="JM14" s="407">
        <v>1</v>
      </c>
      <c r="JN14" s="407">
        <v>1</v>
      </c>
      <c r="JO14" s="407">
        <v>1</v>
      </c>
      <c r="JP14" s="407">
        <v>1</v>
      </c>
      <c r="JQ14" s="407" t="s">
        <v>787</v>
      </c>
    </row>
    <row r="15" spans="1:277" s="386" customFormat="1" ht="23.25" customHeight="1" x14ac:dyDescent="0.3">
      <c r="A15" s="186"/>
      <c r="B15" s="59" t="s">
        <v>64</v>
      </c>
      <c r="C15" s="407">
        <v>193.39599999999999</v>
      </c>
      <c r="D15" s="407">
        <v>91.843999999999994</v>
      </c>
      <c r="E15" s="407">
        <v>101.55200000000001</v>
      </c>
      <c r="F15" s="407" t="s">
        <v>262</v>
      </c>
      <c r="G15" s="407" t="s">
        <v>262</v>
      </c>
      <c r="H15" s="407" t="s">
        <v>262</v>
      </c>
      <c r="I15" s="402"/>
      <c r="J15" s="406" t="s">
        <v>262</v>
      </c>
      <c r="K15" s="407" t="s">
        <v>787</v>
      </c>
      <c r="L15" s="407" t="s">
        <v>787</v>
      </c>
      <c r="M15" s="407" t="s">
        <v>262</v>
      </c>
      <c r="N15" s="407" t="s">
        <v>262</v>
      </c>
      <c r="O15" s="407" t="s">
        <v>262</v>
      </c>
      <c r="P15" s="407" t="s">
        <v>262</v>
      </c>
      <c r="Q15" s="407" t="s">
        <v>787</v>
      </c>
      <c r="R15" s="407" t="s">
        <v>262</v>
      </c>
      <c r="S15" s="407" t="s">
        <v>262</v>
      </c>
      <c r="T15" s="407" t="s">
        <v>262</v>
      </c>
      <c r="U15" s="407">
        <v>1</v>
      </c>
      <c r="V15" s="407" t="s">
        <v>262</v>
      </c>
      <c r="W15" s="407" t="s">
        <v>262</v>
      </c>
      <c r="X15" s="407" t="s">
        <v>262</v>
      </c>
      <c r="Y15" s="407" t="s">
        <v>262</v>
      </c>
      <c r="Z15" s="407" t="s">
        <v>262</v>
      </c>
      <c r="AA15" s="407">
        <v>70</v>
      </c>
      <c r="AB15" s="407" t="s">
        <v>262</v>
      </c>
      <c r="AC15" s="407" t="s">
        <v>262</v>
      </c>
      <c r="AD15" s="407" t="s">
        <v>262</v>
      </c>
      <c r="AE15" s="407" t="s">
        <v>262</v>
      </c>
      <c r="AF15" s="407" t="s">
        <v>262</v>
      </c>
      <c r="AG15" s="407" t="s">
        <v>262</v>
      </c>
      <c r="AH15" s="407" t="s">
        <v>262</v>
      </c>
      <c r="AI15" s="407" t="s">
        <v>262</v>
      </c>
      <c r="AJ15" s="407" t="s">
        <v>262</v>
      </c>
      <c r="AK15" s="407" t="s">
        <v>262</v>
      </c>
      <c r="AL15" s="407" t="s">
        <v>262</v>
      </c>
      <c r="AM15" s="407" t="s">
        <v>262</v>
      </c>
      <c r="AN15" s="407" t="s">
        <v>787</v>
      </c>
      <c r="AO15" s="407" t="s">
        <v>262</v>
      </c>
      <c r="AP15" s="407" t="s">
        <v>262</v>
      </c>
      <c r="AQ15" s="407" t="s">
        <v>262</v>
      </c>
      <c r="AR15" s="407" t="s">
        <v>262</v>
      </c>
      <c r="AS15" s="407" t="s">
        <v>262</v>
      </c>
      <c r="AT15" s="407" t="s">
        <v>262</v>
      </c>
      <c r="AU15" s="407" t="s">
        <v>262</v>
      </c>
      <c r="AV15" s="407" t="s">
        <v>262</v>
      </c>
      <c r="AW15" s="407" t="s">
        <v>262</v>
      </c>
      <c r="AX15" s="407" t="s">
        <v>262</v>
      </c>
      <c r="AY15" s="407" t="s">
        <v>262</v>
      </c>
      <c r="AZ15" s="407" t="s">
        <v>787</v>
      </c>
      <c r="BA15" s="407" t="s">
        <v>262</v>
      </c>
      <c r="BB15" s="407" t="s">
        <v>262</v>
      </c>
      <c r="BC15" s="407" t="s">
        <v>787</v>
      </c>
      <c r="BD15" s="407" t="s">
        <v>262</v>
      </c>
      <c r="BE15" s="407">
        <v>0</v>
      </c>
      <c r="BF15" s="407" t="s">
        <v>262</v>
      </c>
      <c r="BG15" s="407" t="s">
        <v>262</v>
      </c>
      <c r="BH15" s="407" t="s">
        <v>787</v>
      </c>
      <c r="BI15" s="407" t="s">
        <v>262</v>
      </c>
      <c r="BJ15" s="407" t="s">
        <v>262</v>
      </c>
      <c r="BK15" s="407">
        <v>19</v>
      </c>
      <c r="BL15" s="407" t="s">
        <v>262</v>
      </c>
      <c r="BM15" s="407" t="s">
        <v>262</v>
      </c>
      <c r="BN15" s="407" t="s">
        <v>262</v>
      </c>
      <c r="BO15" s="407" t="s">
        <v>262</v>
      </c>
      <c r="BP15" s="407" t="s">
        <v>262</v>
      </c>
      <c r="BQ15" s="407" t="s">
        <v>787</v>
      </c>
      <c r="BR15" s="407" t="s">
        <v>262</v>
      </c>
      <c r="BS15" s="407" t="s">
        <v>787</v>
      </c>
      <c r="BT15" s="407" t="s">
        <v>262</v>
      </c>
      <c r="BU15" s="407" t="s">
        <v>262</v>
      </c>
      <c r="BV15" s="407" t="s">
        <v>262</v>
      </c>
      <c r="BW15" s="407" t="s">
        <v>787</v>
      </c>
      <c r="BX15" s="407" t="s">
        <v>787</v>
      </c>
      <c r="BY15" s="407" t="s">
        <v>787</v>
      </c>
      <c r="BZ15" s="407" t="s">
        <v>262</v>
      </c>
      <c r="CA15" s="407" t="s">
        <v>787</v>
      </c>
      <c r="CB15" s="407" t="s">
        <v>262</v>
      </c>
      <c r="CC15" s="407" t="s">
        <v>787</v>
      </c>
      <c r="CD15" s="407" t="s">
        <v>787</v>
      </c>
      <c r="CE15" s="407" t="s">
        <v>787</v>
      </c>
      <c r="CF15" s="407" t="s">
        <v>787</v>
      </c>
      <c r="CG15" s="407" t="s">
        <v>787</v>
      </c>
      <c r="CH15" s="407" t="s">
        <v>787</v>
      </c>
      <c r="CI15" s="407" t="s">
        <v>787</v>
      </c>
      <c r="CJ15" s="407" t="s">
        <v>787</v>
      </c>
      <c r="CK15" s="407" t="s">
        <v>787</v>
      </c>
      <c r="CL15" s="407" t="s">
        <v>787</v>
      </c>
      <c r="CM15" s="407" t="s">
        <v>787</v>
      </c>
      <c r="CN15" s="407" t="s">
        <v>787</v>
      </c>
      <c r="CO15" s="407" t="s">
        <v>787</v>
      </c>
      <c r="CP15" s="407" t="s">
        <v>787</v>
      </c>
      <c r="CQ15" s="407" t="s">
        <v>787</v>
      </c>
      <c r="CR15" s="407" t="s">
        <v>787</v>
      </c>
      <c r="CS15" s="407" t="s">
        <v>787</v>
      </c>
      <c r="CT15" s="407" t="s">
        <v>787</v>
      </c>
      <c r="CU15" s="407" t="s">
        <v>262</v>
      </c>
      <c r="CV15" s="407">
        <v>29</v>
      </c>
      <c r="CW15" s="407" t="s">
        <v>787</v>
      </c>
      <c r="CX15" s="407" t="s">
        <v>787</v>
      </c>
      <c r="CY15" s="407" t="s">
        <v>787</v>
      </c>
      <c r="CZ15" s="407" t="s">
        <v>787</v>
      </c>
      <c r="DA15" s="407" t="s">
        <v>262</v>
      </c>
      <c r="DB15" s="407">
        <v>34</v>
      </c>
      <c r="DC15" s="407" t="s">
        <v>787</v>
      </c>
      <c r="DD15" s="407" t="s">
        <v>787</v>
      </c>
      <c r="DE15" s="407" t="s">
        <v>787</v>
      </c>
      <c r="DF15" s="407" t="s">
        <v>787</v>
      </c>
      <c r="DG15" s="407" t="s">
        <v>787</v>
      </c>
      <c r="DH15" s="407" t="s">
        <v>787</v>
      </c>
      <c r="DI15" s="407" t="s">
        <v>262</v>
      </c>
      <c r="DJ15" s="407" t="s">
        <v>787</v>
      </c>
      <c r="DK15" s="407" t="s">
        <v>787</v>
      </c>
      <c r="DL15" s="407" t="s">
        <v>787</v>
      </c>
      <c r="DM15" s="407" t="s">
        <v>787</v>
      </c>
      <c r="DN15" s="407" t="s">
        <v>787</v>
      </c>
      <c r="DO15" s="407" t="s">
        <v>787</v>
      </c>
      <c r="DP15" s="407" t="s">
        <v>787</v>
      </c>
      <c r="DQ15" s="407" t="s">
        <v>787</v>
      </c>
      <c r="DR15" s="407" t="s">
        <v>787</v>
      </c>
      <c r="DS15" s="407" t="s">
        <v>787</v>
      </c>
      <c r="DT15" s="407" t="s">
        <v>787</v>
      </c>
      <c r="DU15" s="407" t="s">
        <v>787</v>
      </c>
      <c r="DV15" s="407" t="s">
        <v>787</v>
      </c>
      <c r="DW15" s="407" t="s">
        <v>262</v>
      </c>
      <c r="DX15" s="407" t="s">
        <v>262</v>
      </c>
      <c r="DY15" s="407" t="s">
        <v>262</v>
      </c>
      <c r="DZ15" s="407" t="s">
        <v>262</v>
      </c>
      <c r="EA15" s="407" t="s">
        <v>262</v>
      </c>
      <c r="EB15" s="407" t="s">
        <v>262</v>
      </c>
      <c r="EC15" s="407" t="s">
        <v>262</v>
      </c>
      <c r="ED15" s="407" t="s">
        <v>262</v>
      </c>
      <c r="EE15" s="407" t="s">
        <v>262</v>
      </c>
      <c r="EF15" s="407" t="s">
        <v>262</v>
      </c>
      <c r="EG15" s="407" t="s">
        <v>262</v>
      </c>
      <c r="EH15" s="407" t="s">
        <v>262</v>
      </c>
      <c r="EI15" s="407" t="s">
        <v>262</v>
      </c>
      <c r="EJ15" s="407" t="s">
        <v>262</v>
      </c>
      <c r="EK15" s="407" t="s">
        <v>262</v>
      </c>
      <c r="EL15" s="407" t="s">
        <v>262</v>
      </c>
      <c r="EM15" s="407" t="s">
        <v>262</v>
      </c>
      <c r="EN15" s="407" t="s">
        <v>262</v>
      </c>
      <c r="EO15" s="407" t="s">
        <v>262</v>
      </c>
      <c r="EP15" s="407" t="s">
        <v>262</v>
      </c>
      <c r="EQ15" s="407" t="s">
        <v>262</v>
      </c>
      <c r="ER15" s="407" t="s">
        <v>262</v>
      </c>
      <c r="ES15" s="407" t="s">
        <v>262</v>
      </c>
      <c r="ET15" s="407" t="s">
        <v>262</v>
      </c>
      <c r="EU15" s="407" t="s">
        <v>262</v>
      </c>
      <c r="EV15" s="407" t="s">
        <v>262</v>
      </c>
      <c r="EW15" s="407" t="s">
        <v>262</v>
      </c>
      <c r="EX15" s="407" t="s">
        <v>262</v>
      </c>
      <c r="EY15" s="407" t="s">
        <v>262</v>
      </c>
      <c r="EZ15" s="407" t="s">
        <v>262</v>
      </c>
      <c r="FA15" s="407" t="s">
        <v>262</v>
      </c>
      <c r="FB15" s="407" t="s">
        <v>262</v>
      </c>
      <c r="FC15" s="407" t="s">
        <v>262</v>
      </c>
      <c r="FD15" s="407" t="s">
        <v>262</v>
      </c>
      <c r="FE15" s="407" t="s">
        <v>262</v>
      </c>
      <c r="FF15" s="407" t="s">
        <v>262</v>
      </c>
      <c r="FG15" s="407" t="s">
        <v>262</v>
      </c>
      <c r="FH15" s="407" t="s">
        <v>262</v>
      </c>
      <c r="FI15" s="407" t="s">
        <v>262</v>
      </c>
      <c r="FJ15" s="407" t="s">
        <v>262</v>
      </c>
      <c r="FK15" s="407" t="s">
        <v>262</v>
      </c>
      <c r="FL15" s="407" t="s">
        <v>262</v>
      </c>
      <c r="FM15" s="407" t="s">
        <v>262</v>
      </c>
      <c r="FN15" s="407" t="s">
        <v>262</v>
      </c>
      <c r="FO15" s="407" t="s">
        <v>262</v>
      </c>
      <c r="FP15" s="407" t="s">
        <v>262</v>
      </c>
      <c r="FQ15" s="407" t="s">
        <v>262</v>
      </c>
      <c r="FR15" s="407" t="s">
        <v>262</v>
      </c>
      <c r="FS15" s="407" t="s">
        <v>262</v>
      </c>
      <c r="FT15" s="407" t="s">
        <v>262</v>
      </c>
      <c r="FU15" s="407" t="s">
        <v>262</v>
      </c>
      <c r="FV15" s="407" t="s">
        <v>262</v>
      </c>
      <c r="FW15" s="407" t="s">
        <v>262</v>
      </c>
      <c r="FX15" s="407" t="s">
        <v>262</v>
      </c>
      <c r="FY15" s="407" t="s">
        <v>262</v>
      </c>
      <c r="FZ15" s="407" t="s">
        <v>262</v>
      </c>
      <c r="GA15" s="407" t="s">
        <v>262</v>
      </c>
      <c r="GB15" s="407" t="s">
        <v>262</v>
      </c>
      <c r="GC15" s="407" t="s">
        <v>262</v>
      </c>
      <c r="GD15" s="407" t="s">
        <v>262</v>
      </c>
      <c r="GE15" s="407" t="s">
        <v>262</v>
      </c>
      <c r="GF15" s="407" t="s">
        <v>262</v>
      </c>
      <c r="GG15" s="407" t="s">
        <v>262</v>
      </c>
      <c r="GH15" s="407" t="s">
        <v>262</v>
      </c>
      <c r="GI15" s="407" t="s">
        <v>262</v>
      </c>
      <c r="GJ15" s="407" t="s">
        <v>262</v>
      </c>
      <c r="GK15" s="407" t="s">
        <v>262</v>
      </c>
      <c r="GL15" s="407" t="s">
        <v>262</v>
      </c>
      <c r="GM15" s="407" t="s">
        <v>262</v>
      </c>
      <c r="GN15" s="407" t="s">
        <v>262</v>
      </c>
      <c r="GO15" s="407" t="s">
        <v>262</v>
      </c>
      <c r="GP15" s="407" t="s">
        <v>262</v>
      </c>
      <c r="GQ15" s="407" t="s">
        <v>262</v>
      </c>
      <c r="GR15" s="407" t="s">
        <v>262</v>
      </c>
      <c r="GS15" s="407" t="s">
        <v>262</v>
      </c>
      <c r="GT15" s="407" t="s">
        <v>262</v>
      </c>
      <c r="GU15" s="407" t="s">
        <v>262</v>
      </c>
      <c r="GV15" s="407" t="s">
        <v>262</v>
      </c>
      <c r="GW15" s="407" t="s">
        <v>262</v>
      </c>
      <c r="GX15" s="407" t="s">
        <v>262</v>
      </c>
      <c r="GY15" s="407" t="s">
        <v>262</v>
      </c>
      <c r="GZ15" s="407" t="s">
        <v>262</v>
      </c>
      <c r="HA15" s="407" t="s">
        <v>262</v>
      </c>
      <c r="HB15" s="407" t="s">
        <v>262</v>
      </c>
      <c r="HC15" s="407" t="s">
        <v>262</v>
      </c>
      <c r="HD15" s="407" t="s">
        <v>262</v>
      </c>
      <c r="HE15" s="407" t="s">
        <v>262</v>
      </c>
      <c r="HF15" s="407" t="s">
        <v>262</v>
      </c>
      <c r="HG15" s="407" t="s">
        <v>262</v>
      </c>
      <c r="HH15" s="407" t="s">
        <v>262</v>
      </c>
      <c r="HI15" s="407" t="s">
        <v>262</v>
      </c>
      <c r="HJ15" s="407" t="s">
        <v>262</v>
      </c>
      <c r="HK15" s="407" t="s">
        <v>262</v>
      </c>
      <c r="HL15" s="407" t="s">
        <v>262</v>
      </c>
      <c r="HM15" s="407" t="s">
        <v>262</v>
      </c>
      <c r="HN15" s="407" t="s">
        <v>262</v>
      </c>
      <c r="HO15" s="407" t="s">
        <v>262</v>
      </c>
      <c r="HP15" s="407" t="s">
        <v>262</v>
      </c>
      <c r="HQ15" s="407" t="s">
        <v>262</v>
      </c>
      <c r="HR15" s="407" t="s">
        <v>262</v>
      </c>
      <c r="HS15" s="407" t="s">
        <v>262</v>
      </c>
      <c r="HT15" s="407" t="s">
        <v>262</v>
      </c>
      <c r="HU15" s="407" t="s">
        <v>262</v>
      </c>
      <c r="HV15" s="407" t="s">
        <v>262</v>
      </c>
      <c r="HW15" s="407" t="s">
        <v>262</v>
      </c>
      <c r="HX15" s="407" t="s">
        <v>262</v>
      </c>
      <c r="HY15" s="407" t="s">
        <v>262</v>
      </c>
      <c r="HZ15" s="407" t="s">
        <v>262</v>
      </c>
      <c r="IA15" s="407" t="s">
        <v>262</v>
      </c>
      <c r="IB15" s="407" t="s">
        <v>262</v>
      </c>
      <c r="IC15" s="407" t="s">
        <v>262</v>
      </c>
      <c r="ID15" s="407" t="s">
        <v>262</v>
      </c>
      <c r="IE15" s="407" t="s">
        <v>262</v>
      </c>
      <c r="IF15" s="407" t="s">
        <v>262</v>
      </c>
      <c r="IG15" s="407" t="s">
        <v>262</v>
      </c>
      <c r="IH15" s="407" t="s">
        <v>262</v>
      </c>
      <c r="II15" s="407" t="s">
        <v>262</v>
      </c>
      <c r="IJ15" s="407" t="s">
        <v>262</v>
      </c>
      <c r="IK15" s="407" t="s">
        <v>262</v>
      </c>
      <c r="IL15" s="407" t="s">
        <v>262</v>
      </c>
      <c r="IM15" s="407" t="s">
        <v>262</v>
      </c>
      <c r="IN15" s="407" t="s">
        <v>262</v>
      </c>
      <c r="IO15" s="407" t="s">
        <v>262</v>
      </c>
      <c r="IP15" s="407" t="s">
        <v>262</v>
      </c>
      <c r="IQ15" s="407" t="s">
        <v>262</v>
      </c>
      <c r="IR15" s="407" t="s">
        <v>262</v>
      </c>
      <c r="IS15" s="407" t="s">
        <v>262</v>
      </c>
      <c r="IT15" s="407" t="s">
        <v>262</v>
      </c>
      <c r="IU15" s="407" t="s">
        <v>262</v>
      </c>
      <c r="IV15" s="407" t="s">
        <v>262</v>
      </c>
      <c r="IW15" s="407" t="s">
        <v>262</v>
      </c>
      <c r="IX15" s="407" t="s">
        <v>262</v>
      </c>
      <c r="IY15" s="407" t="s">
        <v>262</v>
      </c>
      <c r="IZ15" s="407" t="s">
        <v>262</v>
      </c>
      <c r="JA15" s="407" t="s">
        <v>262</v>
      </c>
      <c r="JB15" s="407" t="s">
        <v>262</v>
      </c>
      <c r="JC15" s="407" t="s">
        <v>262</v>
      </c>
      <c r="JD15" s="407" t="s">
        <v>262</v>
      </c>
      <c r="JE15" s="407" t="s">
        <v>262</v>
      </c>
      <c r="JF15" s="407" t="s">
        <v>262</v>
      </c>
      <c r="JG15" s="407" t="s">
        <v>262</v>
      </c>
      <c r="JH15" s="407" t="s">
        <v>262</v>
      </c>
      <c r="JI15" s="407" t="s">
        <v>262</v>
      </c>
      <c r="JJ15" s="407" t="s">
        <v>262</v>
      </c>
      <c r="JK15" s="407" t="s">
        <v>262</v>
      </c>
      <c r="JL15" s="407" t="s">
        <v>262</v>
      </c>
      <c r="JM15" s="407" t="s">
        <v>262</v>
      </c>
      <c r="JN15" s="407" t="s">
        <v>262</v>
      </c>
      <c r="JO15" s="407" t="s">
        <v>262</v>
      </c>
      <c r="JP15" s="407" t="s">
        <v>262</v>
      </c>
      <c r="JQ15" s="407" t="s">
        <v>787</v>
      </c>
    </row>
    <row r="16" spans="1:277" s="386" customFormat="1" ht="23.25" customHeight="1" x14ac:dyDescent="0.3">
      <c r="A16" s="186"/>
      <c r="B16" s="56" t="s">
        <v>9</v>
      </c>
      <c r="C16" s="408">
        <v>955.67100000000005</v>
      </c>
      <c r="D16" s="408">
        <v>423.65300000000002</v>
      </c>
      <c r="E16" s="408">
        <v>324.37299999999999</v>
      </c>
      <c r="F16" s="408">
        <v>24.42</v>
      </c>
      <c r="G16" s="408">
        <v>183.22300000000001</v>
      </c>
      <c r="H16" s="408" t="s">
        <v>262</v>
      </c>
      <c r="I16" s="402"/>
      <c r="J16" s="408">
        <v>39</v>
      </c>
      <c r="K16" s="408" t="s">
        <v>787</v>
      </c>
      <c r="L16" s="408" t="s">
        <v>787</v>
      </c>
      <c r="M16" s="408">
        <v>3</v>
      </c>
      <c r="N16" s="408">
        <v>128</v>
      </c>
      <c r="O16" s="408">
        <v>7</v>
      </c>
      <c r="P16" s="408">
        <v>5</v>
      </c>
      <c r="Q16" s="408" t="s">
        <v>787</v>
      </c>
      <c r="R16" s="408">
        <v>1</v>
      </c>
      <c r="S16" s="408">
        <v>37</v>
      </c>
      <c r="T16" s="408">
        <v>1</v>
      </c>
      <c r="U16" s="408">
        <v>0</v>
      </c>
      <c r="V16" s="408">
        <v>1</v>
      </c>
      <c r="W16" s="408">
        <v>2</v>
      </c>
      <c r="X16" s="408">
        <v>0</v>
      </c>
      <c r="Y16" s="408">
        <v>0</v>
      </c>
      <c r="Z16" s="408">
        <v>0</v>
      </c>
      <c r="AA16" s="408">
        <v>2</v>
      </c>
      <c r="AB16" s="408">
        <v>0</v>
      </c>
      <c r="AC16" s="408">
        <v>0</v>
      </c>
      <c r="AD16" s="408">
        <v>10</v>
      </c>
      <c r="AE16" s="408">
        <v>0</v>
      </c>
      <c r="AF16" s="408">
        <v>3</v>
      </c>
      <c r="AG16" s="408">
        <v>2</v>
      </c>
      <c r="AH16" s="408">
        <v>0</v>
      </c>
      <c r="AI16" s="408">
        <v>0</v>
      </c>
      <c r="AJ16" s="408">
        <v>0</v>
      </c>
      <c r="AK16" s="408" t="s">
        <v>262</v>
      </c>
      <c r="AL16" s="408">
        <v>1</v>
      </c>
      <c r="AM16" s="408">
        <v>5</v>
      </c>
      <c r="AN16" s="408" t="s">
        <v>787</v>
      </c>
      <c r="AO16" s="408">
        <v>0</v>
      </c>
      <c r="AP16" s="408">
        <v>0</v>
      </c>
      <c r="AQ16" s="408">
        <v>17</v>
      </c>
      <c r="AR16" s="408">
        <v>0</v>
      </c>
      <c r="AS16" s="408">
        <v>34</v>
      </c>
      <c r="AT16" s="408">
        <v>2</v>
      </c>
      <c r="AU16" s="408">
        <v>2</v>
      </c>
      <c r="AV16" s="408">
        <v>1</v>
      </c>
      <c r="AW16" s="408">
        <v>0</v>
      </c>
      <c r="AX16" s="408">
        <v>0</v>
      </c>
      <c r="AY16" s="408">
        <v>1</v>
      </c>
      <c r="AZ16" s="408" t="s">
        <v>787</v>
      </c>
      <c r="BA16" s="408">
        <v>3</v>
      </c>
      <c r="BB16" s="408">
        <v>1</v>
      </c>
      <c r="BC16" s="408" t="s">
        <v>787</v>
      </c>
      <c r="BD16" s="408">
        <v>1</v>
      </c>
      <c r="BE16" s="408">
        <v>2</v>
      </c>
      <c r="BF16" s="408">
        <v>0</v>
      </c>
      <c r="BG16" s="408">
        <v>0</v>
      </c>
      <c r="BH16" s="408" t="s">
        <v>787</v>
      </c>
      <c r="BI16" s="408">
        <v>5</v>
      </c>
      <c r="BJ16" s="408">
        <v>3</v>
      </c>
      <c r="BK16" s="408">
        <v>4</v>
      </c>
      <c r="BL16" s="408">
        <v>3</v>
      </c>
      <c r="BM16" s="408">
        <v>1</v>
      </c>
      <c r="BN16" s="408">
        <v>3</v>
      </c>
      <c r="BO16" s="408">
        <v>1</v>
      </c>
      <c r="BP16" s="408">
        <v>94</v>
      </c>
      <c r="BQ16" s="408" t="s">
        <v>787</v>
      </c>
      <c r="BR16" s="408">
        <v>19</v>
      </c>
      <c r="BS16" s="408" t="s">
        <v>787</v>
      </c>
      <c r="BT16" s="408">
        <v>2</v>
      </c>
      <c r="BU16" s="408">
        <v>6</v>
      </c>
      <c r="BV16" s="408">
        <v>8</v>
      </c>
      <c r="BW16" s="408" t="s">
        <v>787</v>
      </c>
      <c r="BX16" s="408" t="s">
        <v>787</v>
      </c>
      <c r="BY16" s="408" t="s">
        <v>787</v>
      </c>
      <c r="BZ16" s="408">
        <v>5</v>
      </c>
      <c r="CA16" s="408" t="s">
        <v>787</v>
      </c>
      <c r="CB16" s="408">
        <v>0</v>
      </c>
      <c r="CC16" s="408" t="s">
        <v>787</v>
      </c>
      <c r="CD16" s="408" t="s">
        <v>787</v>
      </c>
      <c r="CE16" s="408" t="s">
        <v>787</v>
      </c>
      <c r="CF16" s="408" t="s">
        <v>787</v>
      </c>
      <c r="CG16" s="408" t="s">
        <v>787</v>
      </c>
      <c r="CH16" s="408" t="s">
        <v>787</v>
      </c>
      <c r="CI16" s="408" t="s">
        <v>787</v>
      </c>
      <c r="CJ16" s="408" t="s">
        <v>787</v>
      </c>
      <c r="CK16" s="408" t="s">
        <v>787</v>
      </c>
      <c r="CL16" s="408" t="s">
        <v>787</v>
      </c>
      <c r="CM16" s="408" t="s">
        <v>787</v>
      </c>
      <c r="CN16" s="408" t="s">
        <v>787</v>
      </c>
      <c r="CO16" s="408" t="s">
        <v>787</v>
      </c>
      <c r="CP16" s="408" t="s">
        <v>787</v>
      </c>
      <c r="CQ16" s="408" t="s">
        <v>787</v>
      </c>
      <c r="CR16" s="408" t="s">
        <v>787</v>
      </c>
      <c r="CS16" s="408" t="s">
        <v>787</v>
      </c>
      <c r="CT16" s="408" t="s">
        <v>787</v>
      </c>
      <c r="CU16" s="408">
        <v>6</v>
      </c>
      <c r="CV16" s="408">
        <v>146</v>
      </c>
      <c r="CW16" s="408" t="s">
        <v>787</v>
      </c>
      <c r="CX16" s="408" t="s">
        <v>787</v>
      </c>
      <c r="CY16" s="408" t="s">
        <v>787</v>
      </c>
      <c r="CZ16" s="408" t="s">
        <v>787</v>
      </c>
      <c r="DA16" s="408">
        <v>8</v>
      </c>
      <c r="DB16" s="408">
        <v>1</v>
      </c>
      <c r="DC16" s="408" t="s">
        <v>787</v>
      </c>
      <c r="DD16" s="408" t="s">
        <v>787</v>
      </c>
      <c r="DE16" s="408" t="s">
        <v>787</v>
      </c>
      <c r="DF16" s="408" t="s">
        <v>787</v>
      </c>
      <c r="DG16" s="408" t="s">
        <v>787</v>
      </c>
      <c r="DH16" s="408" t="s">
        <v>787</v>
      </c>
      <c r="DI16" s="408">
        <v>0</v>
      </c>
      <c r="DJ16" s="408" t="s">
        <v>787</v>
      </c>
      <c r="DK16" s="408" t="s">
        <v>787</v>
      </c>
      <c r="DL16" s="408" t="s">
        <v>787</v>
      </c>
      <c r="DM16" s="408" t="s">
        <v>787</v>
      </c>
      <c r="DN16" s="408" t="s">
        <v>787</v>
      </c>
      <c r="DO16" s="408" t="s">
        <v>787</v>
      </c>
      <c r="DP16" s="408" t="s">
        <v>787</v>
      </c>
      <c r="DQ16" s="408" t="s">
        <v>787</v>
      </c>
      <c r="DR16" s="408" t="s">
        <v>787</v>
      </c>
      <c r="DS16" s="408" t="s">
        <v>787</v>
      </c>
      <c r="DT16" s="408" t="s">
        <v>787</v>
      </c>
      <c r="DU16" s="408" t="s">
        <v>787</v>
      </c>
      <c r="DV16" s="408" t="s">
        <v>787</v>
      </c>
      <c r="DW16" s="408">
        <v>3</v>
      </c>
      <c r="DX16" s="408">
        <v>0</v>
      </c>
      <c r="DY16" s="408">
        <v>0</v>
      </c>
      <c r="DZ16" s="408">
        <v>0</v>
      </c>
      <c r="EA16" s="408">
        <v>0</v>
      </c>
      <c r="EB16" s="408">
        <v>0</v>
      </c>
      <c r="EC16" s="408">
        <v>3</v>
      </c>
      <c r="ED16" s="408">
        <v>0</v>
      </c>
      <c r="EE16" s="408">
        <v>0</v>
      </c>
      <c r="EF16" s="408">
        <v>0</v>
      </c>
      <c r="EG16" s="408">
        <v>1</v>
      </c>
      <c r="EH16" s="408">
        <v>0</v>
      </c>
      <c r="EI16" s="408">
        <v>3</v>
      </c>
      <c r="EJ16" s="408">
        <v>0</v>
      </c>
      <c r="EK16" s="408">
        <v>0</v>
      </c>
      <c r="EL16" s="408">
        <v>0</v>
      </c>
      <c r="EM16" s="408">
        <v>1</v>
      </c>
      <c r="EN16" s="408">
        <v>0</v>
      </c>
      <c r="EO16" s="408">
        <v>1</v>
      </c>
      <c r="EP16" s="408">
        <v>2</v>
      </c>
      <c r="EQ16" s="408">
        <v>0</v>
      </c>
      <c r="ER16" s="408">
        <v>1</v>
      </c>
      <c r="ES16" s="408">
        <v>1</v>
      </c>
      <c r="ET16" s="408">
        <v>0</v>
      </c>
      <c r="EU16" s="408">
        <v>0</v>
      </c>
      <c r="EV16" s="408">
        <v>1</v>
      </c>
      <c r="EW16" s="408">
        <v>0</v>
      </c>
      <c r="EX16" s="408">
        <v>0</v>
      </c>
      <c r="EY16" s="408">
        <v>1</v>
      </c>
      <c r="EZ16" s="408">
        <v>1</v>
      </c>
      <c r="FA16" s="408">
        <v>0</v>
      </c>
      <c r="FB16" s="408">
        <v>2</v>
      </c>
      <c r="FC16" s="408">
        <v>1</v>
      </c>
      <c r="FD16" s="408">
        <v>1</v>
      </c>
      <c r="FE16" s="408">
        <v>1</v>
      </c>
      <c r="FF16" s="408">
        <v>0</v>
      </c>
      <c r="FG16" s="408">
        <v>0</v>
      </c>
      <c r="FH16" s="408">
        <v>1</v>
      </c>
      <c r="FI16" s="408">
        <v>0</v>
      </c>
      <c r="FJ16" s="408">
        <v>0</v>
      </c>
      <c r="FK16" s="408">
        <v>2</v>
      </c>
      <c r="FL16" s="408">
        <v>2</v>
      </c>
      <c r="FM16" s="408">
        <v>2</v>
      </c>
      <c r="FN16" s="408">
        <v>2</v>
      </c>
      <c r="FO16" s="408">
        <v>1</v>
      </c>
      <c r="FP16" s="408">
        <v>0</v>
      </c>
      <c r="FQ16" s="408">
        <v>0</v>
      </c>
      <c r="FR16" s="408">
        <v>1</v>
      </c>
      <c r="FS16" s="408">
        <v>0</v>
      </c>
      <c r="FT16" s="408">
        <v>3</v>
      </c>
      <c r="FU16" s="408">
        <v>1</v>
      </c>
      <c r="FV16" s="408">
        <v>0</v>
      </c>
      <c r="FW16" s="408">
        <v>0</v>
      </c>
      <c r="FX16" s="408">
        <v>0</v>
      </c>
      <c r="FY16" s="408">
        <v>3</v>
      </c>
      <c r="FZ16" s="408">
        <v>2</v>
      </c>
      <c r="GA16" s="408">
        <v>0</v>
      </c>
      <c r="GB16" s="408">
        <v>0</v>
      </c>
      <c r="GC16" s="408">
        <v>0</v>
      </c>
      <c r="GD16" s="408">
        <v>0</v>
      </c>
      <c r="GE16" s="408">
        <v>0</v>
      </c>
      <c r="GF16" s="408">
        <v>1</v>
      </c>
      <c r="GG16" s="408">
        <v>0</v>
      </c>
      <c r="GH16" s="408">
        <v>0</v>
      </c>
      <c r="GI16" s="408">
        <v>1</v>
      </c>
      <c r="GJ16" s="408">
        <v>1</v>
      </c>
      <c r="GK16" s="408">
        <v>0</v>
      </c>
      <c r="GL16" s="408">
        <v>3</v>
      </c>
      <c r="GM16" s="408">
        <v>1</v>
      </c>
      <c r="GN16" s="408">
        <v>1</v>
      </c>
      <c r="GO16" s="408">
        <v>1</v>
      </c>
      <c r="GP16" s="408">
        <v>1</v>
      </c>
      <c r="GQ16" s="408">
        <v>3</v>
      </c>
      <c r="GR16" s="408">
        <v>0</v>
      </c>
      <c r="GS16" s="408">
        <v>0</v>
      </c>
      <c r="GT16" s="408">
        <v>1</v>
      </c>
      <c r="GU16" s="408">
        <v>0</v>
      </c>
      <c r="GV16" s="408">
        <v>1</v>
      </c>
      <c r="GW16" s="408">
        <v>1</v>
      </c>
      <c r="GX16" s="408">
        <v>0</v>
      </c>
      <c r="GY16" s="408">
        <v>1</v>
      </c>
      <c r="GZ16" s="408">
        <v>2</v>
      </c>
      <c r="HA16" s="408">
        <v>0</v>
      </c>
      <c r="HB16" s="408">
        <v>0</v>
      </c>
      <c r="HC16" s="408">
        <v>0</v>
      </c>
      <c r="HD16" s="408">
        <v>1</v>
      </c>
      <c r="HE16" s="408">
        <v>0</v>
      </c>
      <c r="HF16" s="408">
        <v>0</v>
      </c>
      <c r="HG16" s="408">
        <v>0</v>
      </c>
      <c r="HH16" s="408">
        <v>1</v>
      </c>
      <c r="HI16" s="408">
        <v>0</v>
      </c>
      <c r="HJ16" s="408">
        <v>0</v>
      </c>
      <c r="HK16" s="408">
        <v>1</v>
      </c>
      <c r="HL16" s="408">
        <v>0</v>
      </c>
      <c r="HM16" s="408">
        <v>2</v>
      </c>
      <c r="HN16" s="408">
        <v>2</v>
      </c>
      <c r="HO16" s="408">
        <v>0</v>
      </c>
      <c r="HP16" s="408">
        <v>0</v>
      </c>
      <c r="HQ16" s="408">
        <v>1</v>
      </c>
      <c r="HR16" s="408">
        <v>0</v>
      </c>
      <c r="HS16" s="408">
        <v>0</v>
      </c>
      <c r="HT16" s="408">
        <v>5</v>
      </c>
      <c r="HU16" s="408">
        <v>0</v>
      </c>
      <c r="HV16" s="408">
        <v>0</v>
      </c>
      <c r="HW16" s="408">
        <v>0</v>
      </c>
      <c r="HX16" s="408">
        <v>1</v>
      </c>
      <c r="HY16" s="408">
        <v>0</v>
      </c>
      <c r="HZ16" s="408">
        <v>1</v>
      </c>
      <c r="IA16" s="408">
        <v>1</v>
      </c>
      <c r="IB16" s="408">
        <v>1</v>
      </c>
      <c r="IC16" s="408">
        <v>1</v>
      </c>
      <c r="ID16" s="408">
        <v>1</v>
      </c>
      <c r="IE16" s="408">
        <v>0</v>
      </c>
      <c r="IF16" s="408">
        <v>0</v>
      </c>
      <c r="IG16" s="408">
        <v>0</v>
      </c>
      <c r="IH16" s="408">
        <v>0</v>
      </c>
      <c r="II16" s="408">
        <v>0</v>
      </c>
      <c r="IJ16" s="408">
        <v>3</v>
      </c>
      <c r="IK16" s="408" t="s">
        <v>262</v>
      </c>
      <c r="IL16" s="408">
        <v>0</v>
      </c>
      <c r="IM16" s="408" t="s">
        <v>262</v>
      </c>
      <c r="IN16" s="408" t="s">
        <v>262</v>
      </c>
      <c r="IO16" s="408">
        <v>0</v>
      </c>
      <c r="IP16" s="408">
        <v>0</v>
      </c>
      <c r="IQ16" s="408">
        <v>0</v>
      </c>
      <c r="IR16" s="408">
        <v>0</v>
      </c>
      <c r="IS16" s="408">
        <v>0</v>
      </c>
      <c r="IT16" s="408">
        <v>0</v>
      </c>
      <c r="IU16" s="408">
        <v>1</v>
      </c>
      <c r="IV16" s="408">
        <v>3</v>
      </c>
      <c r="IW16" s="408">
        <v>1</v>
      </c>
      <c r="IX16" s="408">
        <v>0</v>
      </c>
      <c r="IY16" s="408">
        <v>0</v>
      </c>
      <c r="IZ16" s="408">
        <v>0</v>
      </c>
      <c r="JA16" s="408">
        <v>1</v>
      </c>
      <c r="JB16" s="408">
        <v>0</v>
      </c>
      <c r="JC16" s="408">
        <v>1</v>
      </c>
      <c r="JD16" s="408">
        <v>1</v>
      </c>
      <c r="JE16" s="408">
        <v>6</v>
      </c>
      <c r="JF16" s="408">
        <v>1</v>
      </c>
      <c r="JG16" s="408">
        <v>1</v>
      </c>
      <c r="JH16" s="408">
        <v>1</v>
      </c>
      <c r="JI16" s="408">
        <v>1</v>
      </c>
      <c r="JJ16" s="408">
        <v>3</v>
      </c>
      <c r="JK16" s="408">
        <v>0</v>
      </c>
      <c r="JL16" s="408">
        <v>0</v>
      </c>
      <c r="JM16" s="408">
        <v>0</v>
      </c>
      <c r="JN16" s="408">
        <v>0</v>
      </c>
      <c r="JO16" s="408">
        <v>0</v>
      </c>
      <c r="JP16" s="408">
        <v>2</v>
      </c>
      <c r="JQ16" s="408" t="s">
        <v>787</v>
      </c>
    </row>
    <row r="17" spans="1:277" s="386" customFormat="1" ht="23.25" customHeight="1" x14ac:dyDescent="0.3">
      <c r="A17" s="186"/>
      <c r="B17" s="60" t="s">
        <v>15</v>
      </c>
      <c r="C17" s="404">
        <v>9284.241</v>
      </c>
      <c r="D17" s="404">
        <v>4711.3469999999998</v>
      </c>
      <c r="E17" s="404">
        <v>2132.4639999999999</v>
      </c>
      <c r="F17" s="404">
        <v>1010.989</v>
      </c>
      <c r="G17" s="404">
        <v>1429.261</v>
      </c>
      <c r="H17" s="404">
        <v>0.17799999999999999</v>
      </c>
      <c r="I17" s="402"/>
      <c r="J17" s="404">
        <v>784</v>
      </c>
      <c r="K17" s="404" t="s">
        <v>787</v>
      </c>
      <c r="L17" s="404" t="s">
        <v>787</v>
      </c>
      <c r="M17" s="404">
        <v>132</v>
      </c>
      <c r="N17" s="404">
        <v>234</v>
      </c>
      <c r="O17" s="404">
        <v>75</v>
      </c>
      <c r="P17" s="404">
        <v>56</v>
      </c>
      <c r="Q17" s="404" t="s">
        <v>787</v>
      </c>
      <c r="R17" s="404">
        <v>64</v>
      </c>
      <c r="S17" s="404">
        <v>100</v>
      </c>
      <c r="T17" s="404">
        <v>37</v>
      </c>
      <c r="U17" s="404">
        <v>27</v>
      </c>
      <c r="V17" s="404">
        <v>36</v>
      </c>
      <c r="W17" s="404">
        <v>33</v>
      </c>
      <c r="X17" s="404">
        <v>43</v>
      </c>
      <c r="Y17" s="404">
        <v>28</v>
      </c>
      <c r="Z17" s="404">
        <v>33</v>
      </c>
      <c r="AA17" s="404">
        <v>134</v>
      </c>
      <c r="AB17" s="404">
        <v>43</v>
      </c>
      <c r="AC17" s="404">
        <v>34</v>
      </c>
      <c r="AD17" s="404">
        <v>32</v>
      </c>
      <c r="AE17" s="404">
        <v>61</v>
      </c>
      <c r="AF17" s="404">
        <v>35</v>
      </c>
      <c r="AG17" s="404">
        <v>28</v>
      </c>
      <c r="AH17" s="404">
        <v>17</v>
      </c>
      <c r="AI17" s="404">
        <v>21</v>
      </c>
      <c r="AJ17" s="404">
        <v>5</v>
      </c>
      <c r="AK17" s="404">
        <v>19</v>
      </c>
      <c r="AL17" s="404">
        <v>68</v>
      </c>
      <c r="AM17" s="404">
        <v>135</v>
      </c>
      <c r="AN17" s="404" t="s">
        <v>787</v>
      </c>
      <c r="AO17" s="404">
        <v>7</v>
      </c>
      <c r="AP17" s="404">
        <v>3</v>
      </c>
      <c r="AQ17" s="404">
        <v>36</v>
      </c>
      <c r="AR17" s="404">
        <v>23</v>
      </c>
      <c r="AS17" s="404">
        <v>82</v>
      </c>
      <c r="AT17" s="404">
        <v>91</v>
      </c>
      <c r="AU17" s="404">
        <v>86</v>
      </c>
      <c r="AV17" s="404">
        <v>57</v>
      </c>
      <c r="AW17" s="404">
        <v>17</v>
      </c>
      <c r="AX17" s="404">
        <v>23</v>
      </c>
      <c r="AY17" s="404">
        <v>13</v>
      </c>
      <c r="AZ17" s="404">
        <v>14</v>
      </c>
      <c r="BA17" s="404">
        <v>144</v>
      </c>
      <c r="BB17" s="404">
        <v>56</v>
      </c>
      <c r="BC17" s="404" t="s">
        <v>787</v>
      </c>
      <c r="BD17" s="404">
        <v>68</v>
      </c>
      <c r="BE17" s="404">
        <v>67</v>
      </c>
      <c r="BF17" s="404">
        <v>29</v>
      </c>
      <c r="BG17" s="404">
        <v>48</v>
      </c>
      <c r="BH17" s="404" t="s">
        <v>787</v>
      </c>
      <c r="BI17" s="404">
        <v>194</v>
      </c>
      <c r="BJ17" s="404">
        <v>166</v>
      </c>
      <c r="BK17" s="404">
        <v>81</v>
      </c>
      <c r="BL17" s="404">
        <v>120</v>
      </c>
      <c r="BM17" s="404">
        <v>80</v>
      </c>
      <c r="BN17" s="404">
        <v>65</v>
      </c>
      <c r="BO17" s="404">
        <v>31</v>
      </c>
      <c r="BP17" s="404">
        <v>728</v>
      </c>
      <c r="BQ17" s="404" t="s">
        <v>787</v>
      </c>
      <c r="BR17" s="404">
        <v>107</v>
      </c>
      <c r="BS17" s="404" t="s">
        <v>787</v>
      </c>
      <c r="BT17" s="404">
        <v>56</v>
      </c>
      <c r="BU17" s="404">
        <v>45</v>
      </c>
      <c r="BV17" s="404">
        <v>54</v>
      </c>
      <c r="BW17" s="404" t="s">
        <v>787</v>
      </c>
      <c r="BX17" s="404" t="s">
        <v>787</v>
      </c>
      <c r="BY17" s="404" t="s">
        <v>787</v>
      </c>
      <c r="BZ17" s="404">
        <v>35</v>
      </c>
      <c r="CA17" s="404" t="s">
        <v>787</v>
      </c>
      <c r="CB17" s="404">
        <v>27</v>
      </c>
      <c r="CC17" s="404" t="s">
        <v>787</v>
      </c>
      <c r="CD17" s="404" t="s">
        <v>787</v>
      </c>
      <c r="CE17" s="404" t="s">
        <v>787</v>
      </c>
      <c r="CF17" s="404" t="s">
        <v>787</v>
      </c>
      <c r="CG17" s="404" t="s">
        <v>787</v>
      </c>
      <c r="CH17" s="404" t="s">
        <v>787</v>
      </c>
      <c r="CI17" s="404" t="s">
        <v>787</v>
      </c>
      <c r="CJ17" s="404" t="s">
        <v>787</v>
      </c>
      <c r="CK17" s="404" t="s">
        <v>787</v>
      </c>
      <c r="CL17" s="404" t="s">
        <v>787</v>
      </c>
      <c r="CM17" s="404" t="s">
        <v>787</v>
      </c>
      <c r="CN17" s="404" t="s">
        <v>787</v>
      </c>
      <c r="CO17" s="404" t="s">
        <v>787</v>
      </c>
      <c r="CP17" s="404" t="s">
        <v>787</v>
      </c>
      <c r="CQ17" s="404" t="s">
        <v>787</v>
      </c>
      <c r="CR17" s="404" t="s">
        <v>787</v>
      </c>
      <c r="CS17" s="404" t="s">
        <v>787</v>
      </c>
      <c r="CT17" s="404" t="s">
        <v>787</v>
      </c>
      <c r="CU17" s="404">
        <v>33</v>
      </c>
      <c r="CV17" s="404">
        <v>487</v>
      </c>
      <c r="CW17" s="404" t="s">
        <v>787</v>
      </c>
      <c r="CX17" s="404" t="s">
        <v>787</v>
      </c>
      <c r="CY17" s="404" t="s">
        <v>787</v>
      </c>
      <c r="CZ17" s="404" t="s">
        <v>787</v>
      </c>
      <c r="DA17" s="404">
        <v>57</v>
      </c>
      <c r="DB17" s="404">
        <v>69</v>
      </c>
      <c r="DC17" s="404" t="s">
        <v>787</v>
      </c>
      <c r="DD17" s="404" t="s">
        <v>787</v>
      </c>
      <c r="DE17" s="404" t="s">
        <v>787</v>
      </c>
      <c r="DF17" s="404" t="s">
        <v>787</v>
      </c>
      <c r="DG17" s="404" t="s">
        <v>787</v>
      </c>
      <c r="DH17" s="404" t="s">
        <v>787</v>
      </c>
      <c r="DI17" s="404">
        <v>83</v>
      </c>
      <c r="DJ17" s="404" t="s">
        <v>787</v>
      </c>
      <c r="DK17" s="404" t="s">
        <v>787</v>
      </c>
      <c r="DL17" s="404" t="s">
        <v>787</v>
      </c>
      <c r="DM17" s="404" t="s">
        <v>787</v>
      </c>
      <c r="DN17" s="404" t="s">
        <v>787</v>
      </c>
      <c r="DO17" s="404" t="s">
        <v>787</v>
      </c>
      <c r="DP17" s="404" t="s">
        <v>787</v>
      </c>
      <c r="DQ17" s="404" t="s">
        <v>787</v>
      </c>
      <c r="DR17" s="404" t="s">
        <v>787</v>
      </c>
      <c r="DS17" s="404" t="s">
        <v>787</v>
      </c>
      <c r="DT17" s="404" t="s">
        <v>787</v>
      </c>
      <c r="DU17" s="404" t="s">
        <v>787</v>
      </c>
      <c r="DV17" s="404" t="s">
        <v>787</v>
      </c>
      <c r="DW17" s="404">
        <v>17</v>
      </c>
      <c r="DX17" s="404">
        <v>7</v>
      </c>
      <c r="DY17" s="404">
        <v>5</v>
      </c>
      <c r="DZ17" s="404">
        <v>6</v>
      </c>
      <c r="EA17" s="404">
        <v>5</v>
      </c>
      <c r="EB17" s="404">
        <v>6</v>
      </c>
      <c r="EC17" s="404">
        <v>20</v>
      </c>
      <c r="ED17" s="404">
        <v>8</v>
      </c>
      <c r="EE17" s="404">
        <v>9</v>
      </c>
      <c r="EF17" s="404">
        <v>8</v>
      </c>
      <c r="EG17" s="404">
        <v>8</v>
      </c>
      <c r="EH17" s="404">
        <v>8</v>
      </c>
      <c r="EI17" s="404">
        <v>23</v>
      </c>
      <c r="EJ17" s="404">
        <v>5</v>
      </c>
      <c r="EK17" s="404">
        <v>5</v>
      </c>
      <c r="EL17" s="404">
        <v>5</v>
      </c>
      <c r="EM17" s="404">
        <v>8</v>
      </c>
      <c r="EN17" s="404">
        <v>8</v>
      </c>
      <c r="EO17" s="404">
        <v>13</v>
      </c>
      <c r="EP17" s="404">
        <v>16</v>
      </c>
      <c r="EQ17" s="404">
        <v>13</v>
      </c>
      <c r="ER17" s="404">
        <v>14</v>
      </c>
      <c r="ES17" s="404">
        <v>8</v>
      </c>
      <c r="ET17" s="404">
        <v>11</v>
      </c>
      <c r="EU17" s="404">
        <v>7</v>
      </c>
      <c r="EV17" s="404">
        <v>14</v>
      </c>
      <c r="EW17" s="404">
        <v>2</v>
      </c>
      <c r="EX17" s="404">
        <v>6</v>
      </c>
      <c r="EY17" s="404">
        <v>8</v>
      </c>
      <c r="EZ17" s="404">
        <v>11</v>
      </c>
      <c r="FA17" s="404">
        <v>4</v>
      </c>
      <c r="FB17" s="404">
        <v>14</v>
      </c>
      <c r="FC17" s="404">
        <v>32</v>
      </c>
      <c r="FD17" s="404">
        <v>8</v>
      </c>
      <c r="FE17" s="404">
        <v>8</v>
      </c>
      <c r="FF17" s="404">
        <v>3</v>
      </c>
      <c r="FG17" s="404">
        <v>3</v>
      </c>
      <c r="FH17" s="404">
        <v>15</v>
      </c>
      <c r="FI17" s="404">
        <v>6</v>
      </c>
      <c r="FJ17" s="404">
        <v>6</v>
      </c>
      <c r="FK17" s="404">
        <v>18</v>
      </c>
      <c r="FL17" s="404">
        <v>27</v>
      </c>
      <c r="FM17" s="404">
        <v>20</v>
      </c>
      <c r="FN17" s="404">
        <v>26</v>
      </c>
      <c r="FO17" s="404">
        <v>11</v>
      </c>
      <c r="FP17" s="404">
        <v>3</v>
      </c>
      <c r="FQ17" s="404">
        <v>6</v>
      </c>
      <c r="FR17" s="404">
        <v>17</v>
      </c>
      <c r="FS17" s="404">
        <v>2</v>
      </c>
      <c r="FT17" s="404">
        <v>11</v>
      </c>
      <c r="FU17" s="404">
        <v>8</v>
      </c>
      <c r="FV17" s="404">
        <v>3</v>
      </c>
      <c r="FW17" s="404">
        <v>2</v>
      </c>
      <c r="FX17" s="404">
        <v>6</v>
      </c>
      <c r="FY17" s="404">
        <v>14</v>
      </c>
      <c r="FZ17" s="404">
        <v>14</v>
      </c>
      <c r="GA17" s="404">
        <v>6</v>
      </c>
      <c r="GB17" s="404">
        <v>6</v>
      </c>
      <c r="GC17" s="404">
        <v>4</v>
      </c>
      <c r="GD17" s="404">
        <v>5</v>
      </c>
      <c r="GE17" s="404">
        <v>6</v>
      </c>
      <c r="GF17" s="404">
        <v>5</v>
      </c>
      <c r="GG17" s="404">
        <v>3</v>
      </c>
      <c r="GH17" s="404">
        <v>4</v>
      </c>
      <c r="GI17" s="404">
        <v>5</v>
      </c>
      <c r="GJ17" s="404">
        <v>10</v>
      </c>
      <c r="GK17" s="404">
        <v>6</v>
      </c>
      <c r="GL17" s="404">
        <v>24</v>
      </c>
      <c r="GM17" s="404">
        <v>17</v>
      </c>
      <c r="GN17" s="404">
        <v>13</v>
      </c>
      <c r="GO17" s="404">
        <v>9</v>
      </c>
      <c r="GP17" s="404">
        <v>8</v>
      </c>
      <c r="GQ17" s="404">
        <v>14</v>
      </c>
      <c r="GR17" s="404">
        <v>2</v>
      </c>
      <c r="GS17" s="404">
        <v>5</v>
      </c>
      <c r="GT17" s="404">
        <v>11</v>
      </c>
      <c r="GU17" s="404">
        <v>3</v>
      </c>
      <c r="GV17" s="404">
        <v>10</v>
      </c>
      <c r="GW17" s="404">
        <v>7</v>
      </c>
      <c r="GX17" s="404">
        <v>4</v>
      </c>
      <c r="GY17" s="404">
        <v>17</v>
      </c>
      <c r="GZ17" s="404">
        <v>20</v>
      </c>
      <c r="HA17" s="404">
        <v>4</v>
      </c>
      <c r="HB17" s="404">
        <v>4</v>
      </c>
      <c r="HC17" s="404">
        <v>8</v>
      </c>
      <c r="HD17" s="404">
        <v>12</v>
      </c>
      <c r="HE17" s="404">
        <v>3</v>
      </c>
      <c r="HF17" s="404">
        <v>5</v>
      </c>
      <c r="HG17" s="404">
        <v>6</v>
      </c>
      <c r="HH17" s="404">
        <v>8</v>
      </c>
      <c r="HI17" s="404">
        <v>6</v>
      </c>
      <c r="HJ17" s="404">
        <v>1</v>
      </c>
      <c r="HK17" s="404">
        <v>11</v>
      </c>
      <c r="HL17" s="404">
        <v>7</v>
      </c>
      <c r="HM17" s="404">
        <v>15</v>
      </c>
      <c r="HN17" s="404">
        <v>20</v>
      </c>
      <c r="HO17" s="404">
        <v>11</v>
      </c>
      <c r="HP17" s="404">
        <v>6</v>
      </c>
      <c r="HQ17" s="404">
        <v>12</v>
      </c>
      <c r="HR17" s="404">
        <v>12</v>
      </c>
      <c r="HS17" s="404">
        <v>12</v>
      </c>
      <c r="HT17" s="404">
        <v>12</v>
      </c>
      <c r="HU17" s="404">
        <v>6</v>
      </c>
      <c r="HV17" s="404">
        <v>1</v>
      </c>
      <c r="HW17" s="404">
        <v>9</v>
      </c>
      <c r="HX17" s="404">
        <v>10</v>
      </c>
      <c r="HY17" s="404">
        <v>6</v>
      </c>
      <c r="HZ17" s="404">
        <v>5</v>
      </c>
      <c r="IA17" s="404">
        <v>6</v>
      </c>
      <c r="IB17" s="404">
        <v>8</v>
      </c>
      <c r="IC17" s="404">
        <v>8</v>
      </c>
      <c r="ID17" s="404">
        <v>13</v>
      </c>
      <c r="IE17" s="404">
        <v>5</v>
      </c>
      <c r="IF17" s="404">
        <v>4</v>
      </c>
      <c r="IG17" s="404">
        <v>3</v>
      </c>
      <c r="IH17" s="404">
        <v>5</v>
      </c>
      <c r="II17" s="404">
        <v>6</v>
      </c>
      <c r="IJ17" s="404">
        <v>13</v>
      </c>
      <c r="IK17" s="404">
        <v>1</v>
      </c>
      <c r="IL17" s="404">
        <v>3</v>
      </c>
      <c r="IM17" s="404">
        <v>2</v>
      </c>
      <c r="IN17" s="404">
        <v>1</v>
      </c>
      <c r="IO17" s="404">
        <v>5</v>
      </c>
      <c r="IP17" s="404">
        <v>7</v>
      </c>
      <c r="IQ17" s="404">
        <v>5</v>
      </c>
      <c r="IR17" s="404">
        <v>4</v>
      </c>
      <c r="IS17" s="404">
        <v>3</v>
      </c>
      <c r="IT17" s="404">
        <v>5</v>
      </c>
      <c r="IU17" s="404">
        <v>9</v>
      </c>
      <c r="IV17" s="404">
        <v>50</v>
      </c>
      <c r="IW17" s="404">
        <v>17</v>
      </c>
      <c r="IX17" s="404">
        <v>9</v>
      </c>
      <c r="IY17" s="404">
        <v>4</v>
      </c>
      <c r="IZ17" s="404">
        <v>16</v>
      </c>
      <c r="JA17" s="404">
        <v>6</v>
      </c>
      <c r="JB17" s="404">
        <v>6</v>
      </c>
      <c r="JC17" s="404">
        <v>9</v>
      </c>
      <c r="JD17" s="404">
        <v>12</v>
      </c>
      <c r="JE17" s="404">
        <v>28</v>
      </c>
      <c r="JF17" s="404">
        <v>5</v>
      </c>
      <c r="JG17" s="404">
        <v>7</v>
      </c>
      <c r="JH17" s="404">
        <v>9</v>
      </c>
      <c r="JI17" s="404">
        <v>9</v>
      </c>
      <c r="JJ17" s="404">
        <v>15</v>
      </c>
      <c r="JK17" s="404">
        <v>7</v>
      </c>
      <c r="JL17" s="404">
        <v>4</v>
      </c>
      <c r="JM17" s="404">
        <v>5</v>
      </c>
      <c r="JN17" s="404">
        <v>6</v>
      </c>
      <c r="JO17" s="404">
        <v>5</v>
      </c>
      <c r="JP17" s="404">
        <v>5</v>
      </c>
      <c r="JQ17" s="404" t="s">
        <v>787</v>
      </c>
    </row>
    <row r="18" spans="1:277" s="386" customFormat="1" ht="23.25" customHeight="1" x14ac:dyDescent="0.3">
      <c r="A18" s="186"/>
      <c r="B18" s="60" t="s">
        <v>19</v>
      </c>
      <c r="C18" s="404">
        <v>20248.137999999999</v>
      </c>
      <c r="D18" s="404">
        <v>8239.1290000000008</v>
      </c>
      <c r="E18" s="404">
        <v>4049.2280000000001</v>
      </c>
      <c r="F18" s="404">
        <v>3725.78</v>
      </c>
      <c r="G18" s="404">
        <v>4179.1959999999999</v>
      </c>
      <c r="H18" s="404">
        <v>54.802999999999997</v>
      </c>
      <c r="I18" s="402"/>
      <c r="J18" s="404">
        <v>866</v>
      </c>
      <c r="K18" s="404">
        <v>376</v>
      </c>
      <c r="L18" s="404">
        <v>531</v>
      </c>
      <c r="M18" s="404">
        <v>342</v>
      </c>
      <c r="N18" s="404">
        <v>280</v>
      </c>
      <c r="O18" s="404">
        <v>223</v>
      </c>
      <c r="P18" s="404">
        <v>210</v>
      </c>
      <c r="Q18" s="404">
        <v>227</v>
      </c>
      <c r="R18" s="404">
        <v>177</v>
      </c>
      <c r="S18" s="404">
        <v>171</v>
      </c>
      <c r="T18" s="404">
        <v>113</v>
      </c>
      <c r="U18" s="404">
        <v>42</v>
      </c>
      <c r="V18" s="404">
        <v>91</v>
      </c>
      <c r="W18" s="404">
        <v>13</v>
      </c>
      <c r="X18" s="404">
        <v>107</v>
      </c>
      <c r="Y18" s="404">
        <v>89</v>
      </c>
      <c r="Z18" s="404">
        <v>111</v>
      </c>
      <c r="AA18" s="404">
        <v>102</v>
      </c>
      <c r="AB18" s="404">
        <v>78</v>
      </c>
      <c r="AC18" s="404">
        <v>92</v>
      </c>
      <c r="AD18" s="404">
        <v>55</v>
      </c>
      <c r="AE18" s="404">
        <v>66</v>
      </c>
      <c r="AF18" s="404">
        <v>54</v>
      </c>
      <c r="AG18" s="404">
        <v>55</v>
      </c>
      <c r="AH18" s="404">
        <v>18</v>
      </c>
      <c r="AI18" s="404">
        <v>51</v>
      </c>
      <c r="AJ18" s="404">
        <v>8</v>
      </c>
      <c r="AK18" s="404">
        <v>39</v>
      </c>
      <c r="AL18" s="404">
        <v>134</v>
      </c>
      <c r="AM18" s="404">
        <v>137</v>
      </c>
      <c r="AN18" s="404">
        <v>141</v>
      </c>
      <c r="AO18" s="404">
        <v>2</v>
      </c>
      <c r="AP18" s="404">
        <v>5</v>
      </c>
      <c r="AQ18" s="404">
        <v>86</v>
      </c>
      <c r="AR18" s="404">
        <v>45</v>
      </c>
      <c r="AS18" s="404">
        <v>132</v>
      </c>
      <c r="AT18" s="404">
        <v>224</v>
      </c>
      <c r="AU18" s="404">
        <v>138</v>
      </c>
      <c r="AV18" s="404">
        <v>96</v>
      </c>
      <c r="AW18" s="404">
        <v>16</v>
      </c>
      <c r="AX18" s="404">
        <v>145</v>
      </c>
      <c r="AY18" s="404">
        <v>90</v>
      </c>
      <c r="AZ18" s="404">
        <v>95</v>
      </c>
      <c r="BA18" s="404">
        <v>204</v>
      </c>
      <c r="BB18" s="404">
        <v>126</v>
      </c>
      <c r="BC18" s="404">
        <v>33</v>
      </c>
      <c r="BD18" s="404">
        <v>73</v>
      </c>
      <c r="BE18" s="404">
        <v>77</v>
      </c>
      <c r="BF18" s="404">
        <v>56</v>
      </c>
      <c r="BG18" s="404">
        <v>68</v>
      </c>
      <c r="BH18" s="404">
        <v>476</v>
      </c>
      <c r="BI18" s="404">
        <v>297</v>
      </c>
      <c r="BJ18" s="404">
        <v>243</v>
      </c>
      <c r="BK18" s="404">
        <v>81</v>
      </c>
      <c r="BL18" s="404">
        <v>127</v>
      </c>
      <c r="BM18" s="404">
        <v>94</v>
      </c>
      <c r="BN18" s="404">
        <v>132</v>
      </c>
      <c r="BO18" s="404">
        <v>53</v>
      </c>
      <c r="BP18" s="404">
        <v>394</v>
      </c>
      <c r="BQ18" s="404">
        <v>430</v>
      </c>
      <c r="BR18" s="404">
        <v>211</v>
      </c>
      <c r="BS18" s="404">
        <v>174</v>
      </c>
      <c r="BT18" s="404">
        <v>114</v>
      </c>
      <c r="BU18" s="404">
        <v>105</v>
      </c>
      <c r="BV18" s="404">
        <v>101</v>
      </c>
      <c r="BW18" s="404">
        <v>79</v>
      </c>
      <c r="BX18" s="404">
        <v>84</v>
      </c>
      <c r="BY18" s="404">
        <v>84</v>
      </c>
      <c r="BZ18" s="404">
        <v>61</v>
      </c>
      <c r="CA18" s="404">
        <v>54</v>
      </c>
      <c r="CB18" s="404">
        <v>51</v>
      </c>
      <c r="CC18" s="404">
        <v>33</v>
      </c>
      <c r="CD18" s="404">
        <v>77</v>
      </c>
      <c r="CE18" s="404">
        <v>46</v>
      </c>
      <c r="CF18" s="404">
        <v>43</v>
      </c>
      <c r="CG18" s="404">
        <v>35</v>
      </c>
      <c r="CH18" s="404">
        <v>36</v>
      </c>
      <c r="CI18" s="404">
        <v>22</v>
      </c>
      <c r="CJ18" s="404">
        <v>22</v>
      </c>
      <c r="CK18" s="404">
        <v>27</v>
      </c>
      <c r="CL18" s="404">
        <v>21</v>
      </c>
      <c r="CM18" s="404">
        <v>19</v>
      </c>
      <c r="CN18" s="404">
        <v>17</v>
      </c>
      <c r="CO18" s="404">
        <v>21</v>
      </c>
      <c r="CP18" s="404">
        <v>10</v>
      </c>
      <c r="CQ18" s="404">
        <v>11</v>
      </c>
      <c r="CR18" s="404">
        <v>5</v>
      </c>
      <c r="CS18" s="404">
        <v>7</v>
      </c>
      <c r="CT18" s="404">
        <v>116</v>
      </c>
      <c r="CU18" s="404">
        <v>39</v>
      </c>
      <c r="CV18" s="404">
        <v>383</v>
      </c>
      <c r="CW18" s="404">
        <v>317</v>
      </c>
      <c r="CX18" s="404">
        <v>237</v>
      </c>
      <c r="CY18" s="404">
        <v>151</v>
      </c>
      <c r="CZ18" s="404">
        <v>114</v>
      </c>
      <c r="DA18" s="404">
        <v>191</v>
      </c>
      <c r="DB18" s="404">
        <v>89</v>
      </c>
      <c r="DC18" s="404">
        <v>439</v>
      </c>
      <c r="DD18" s="404">
        <v>408</v>
      </c>
      <c r="DE18" s="404">
        <v>402</v>
      </c>
      <c r="DF18" s="404">
        <v>293</v>
      </c>
      <c r="DG18" s="404">
        <v>316</v>
      </c>
      <c r="DH18" s="404">
        <v>266</v>
      </c>
      <c r="DI18" s="404">
        <v>210</v>
      </c>
      <c r="DJ18" s="404">
        <v>218</v>
      </c>
      <c r="DK18" s="404">
        <v>119</v>
      </c>
      <c r="DL18" s="404">
        <v>110</v>
      </c>
      <c r="DM18" s="404">
        <v>124</v>
      </c>
      <c r="DN18" s="404">
        <v>107</v>
      </c>
      <c r="DO18" s="404">
        <v>74</v>
      </c>
      <c r="DP18" s="404">
        <v>71</v>
      </c>
      <c r="DQ18" s="404">
        <v>286</v>
      </c>
      <c r="DR18" s="404">
        <v>114</v>
      </c>
      <c r="DS18" s="404">
        <v>77</v>
      </c>
      <c r="DT18" s="404">
        <v>16</v>
      </c>
      <c r="DU18" s="404">
        <v>6</v>
      </c>
      <c r="DV18" s="404">
        <v>61</v>
      </c>
      <c r="DW18" s="404">
        <v>78</v>
      </c>
      <c r="DX18" s="404">
        <v>23</v>
      </c>
      <c r="DY18" s="404">
        <v>18</v>
      </c>
      <c r="DZ18" s="404">
        <v>15</v>
      </c>
      <c r="EA18" s="404">
        <v>20</v>
      </c>
      <c r="EB18" s="404">
        <v>22</v>
      </c>
      <c r="EC18" s="404">
        <v>55</v>
      </c>
      <c r="ED18" s="404">
        <v>40</v>
      </c>
      <c r="EE18" s="404">
        <v>26</v>
      </c>
      <c r="EF18" s="404">
        <v>22</v>
      </c>
      <c r="EG18" s="404">
        <v>26</v>
      </c>
      <c r="EH18" s="404">
        <v>29</v>
      </c>
      <c r="EI18" s="404">
        <v>82</v>
      </c>
      <c r="EJ18" s="404">
        <v>14</v>
      </c>
      <c r="EK18" s="404">
        <v>25</v>
      </c>
      <c r="EL18" s="404">
        <v>16</v>
      </c>
      <c r="EM18" s="404">
        <v>25</v>
      </c>
      <c r="EN18" s="404">
        <v>49</v>
      </c>
      <c r="EO18" s="404">
        <v>50</v>
      </c>
      <c r="EP18" s="404">
        <v>58</v>
      </c>
      <c r="EQ18" s="404">
        <v>81</v>
      </c>
      <c r="ER18" s="404">
        <v>48</v>
      </c>
      <c r="ES18" s="404">
        <v>23</v>
      </c>
      <c r="ET18" s="404">
        <v>16</v>
      </c>
      <c r="EU18" s="404">
        <v>23</v>
      </c>
      <c r="EV18" s="404">
        <v>45</v>
      </c>
      <c r="EW18" s="404">
        <v>3</v>
      </c>
      <c r="EX18" s="404">
        <v>5</v>
      </c>
      <c r="EY18" s="404">
        <v>25</v>
      </c>
      <c r="EZ18" s="404">
        <v>21</v>
      </c>
      <c r="FA18" s="404">
        <v>17</v>
      </c>
      <c r="FB18" s="404">
        <v>48</v>
      </c>
      <c r="FC18" s="404">
        <v>4</v>
      </c>
      <c r="FD18" s="404">
        <v>31</v>
      </c>
      <c r="FE18" s="404">
        <v>15</v>
      </c>
      <c r="FF18" s="404">
        <v>12</v>
      </c>
      <c r="FG18" s="404">
        <v>10</v>
      </c>
      <c r="FH18" s="404">
        <v>70</v>
      </c>
      <c r="FI18" s="404">
        <v>32</v>
      </c>
      <c r="FJ18" s="404">
        <v>25</v>
      </c>
      <c r="FK18" s="404">
        <v>60</v>
      </c>
      <c r="FL18" s="404">
        <v>67</v>
      </c>
      <c r="FM18" s="404">
        <v>51</v>
      </c>
      <c r="FN18" s="404">
        <v>105</v>
      </c>
      <c r="FO18" s="404">
        <v>36</v>
      </c>
      <c r="FP18" s="404">
        <v>14</v>
      </c>
      <c r="FQ18" s="404">
        <v>20</v>
      </c>
      <c r="FR18" s="404">
        <v>28</v>
      </c>
      <c r="FS18" s="404">
        <v>0</v>
      </c>
      <c r="FT18" s="404">
        <v>26</v>
      </c>
      <c r="FU18" s="404">
        <v>19</v>
      </c>
      <c r="FV18" s="404">
        <v>10</v>
      </c>
      <c r="FW18" s="404">
        <v>11</v>
      </c>
      <c r="FX18" s="404">
        <v>14</v>
      </c>
      <c r="FY18" s="404">
        <v>27</v>
      </c>
      <c r="FZ18" s="404">
        <v>67</v>
      </c>
      <c r="GA18" s="404">
        <v>19</v>
      </c>
      <c r="GB18" s="404">
        <v>21</v>
      </c>
      <c r="GC18" s="404">
        <v>2</v>
      </c>
      <c r="GD18" s="404">
        <v>19</v>
      </c>
      <c r="GE18" s="404">
        <v>18</v>
      </c>
      <c r="GF18" s="404">
        <v>13</v>
      </c>
      <c r="GG18" s="404">
        <v>8</v>
      </c>
      <c r="GH18" s="404">
        <v>4</v>
      </c>
      <c r="GI18" s="404">
        <v>17</v>
      </c>
      <c r="GJ18" s="404">
        <v>30</v>
      </c>
      <c r="GK18" s="404">
        <v>15</v>
      </c>
      <c r="GL18" s="404">
        <v>34</v>
      </c>
      <c r="GM18" s="404">
        <v>31</v>
      </c>
      <c r="GN18" s="404">
        <v>23</v>
      </c>
      <c r="GO18" s="404">
        <v>20</v>
      </c>
      <c r="GP18" s="404">
        <v>15</v>
      </c>
      <c r="GQ18" s="404">
        <v>34</v>
      </c>
      <c r="GR18" s="404">
        <v>2</v>
      </c>
      <c r="GS18" s="404">
        <v>13</v>
      </c>
      <c r="GT18" s="404">
        <v>29</v>
      </c>
      <c r="GU18" s="404">
        <v>9</v>
      </c>
      <c r="GV18" s="404">
        <v>40</v>
      </c>
      <c r="GW18" s="404">
        <v>16</v>
      </c>
      <c r="GX18" s="404">
        <v>14</v>
      </c>
      <c r="GY18" s="404">
        <v>94</v>
      </c>
      <c r="GZ18" s="404">
        <v>59</v>
      </c>
      <c r="HA18" s="404">
        <v>21</v>
      </c>
      <c r="HB18" s="404">
        <v>15</v>
      </c>
      <c r="HC18" s="404">
        <v>13</v>
      </c>
      <c r="HD18" s="404">
        <v>29</v>
      </c>
      <c r="HE18" s="404">
        <v>20</v>
      </c>
      <c r="HF18" s="404">
        <v>18</v>
      </c>
      <c r="HG18" s="404">
        <v>15</v>
      </c>
      <c r="HH18" s="404">
        <v>24</v>
      </c>
      <c r="HI18" s="404">
        <v>32</v>
      </c>
      <c r="HJ18" s="404">
        <v>2</v>
      </c>
      <c r="HK18" s="404">
        <v>27</v>
      </c>
      <c r="HL18" s="404">
        <v>7</v>
      </c>
      <c r="HM18" s="404">
        <v>58</v>
      </c>
      <c r="HN18" s="404">
        <v>53</v>
      </c>
      <c r="HO18" s="404">
        <v>35</v>
      </c>
      <c r="HP18" s="404">
        <v>22</v>
      </c>
      <c r="HQ18" s="404">
        <v>45</v>
      </c>
      <c r="HR18" s="404">
        <v>60</v>
      </c>
      <c r="HS18" s="404">
        <v>24</v>
      </c>
      <c r="HT18" s="404">
        <v>20</v>
      </c>
      <c r="HU18" s="404">
        <v>14</v>
      </c>
      <c r="HV18" s="404">
        <v>1</v>
      </c>
      <c r="HW18" s="404">
        <v>19</v>
      </c>
      <c r="HX18" s="404">
        <v>12</v>
      </c>
      <c r="HY18" s="404">
        <v>22</v>
      </c>
      <c r="HZ18" s="404">
        <v>11</v>
      </c>
      <c r="IA18" s="404">
        <v>15</v>
      </c>
      <c r="IB18" s="404">
        <v>24</v>
      </c>
      <c r="IC18" s="404">
        <v>19</v>
      </c>
      <c r="ID18" s="404">
        <v>45</v>
      </c>
      <c r="IE18" s="404">
        <v>23</v>
      </c>
      <c r="IF18" s="404">
        <v>19</v>
      </c>
      <c r="IG18" s="404">
        <v>14</v>
      </c>
      <c r="IH18" s="404">
        <v>25</v>
      </c>
      <c r="II18" s="404">
        <v>23</v>
      </c>
      <c r="IJ18" s="404">
        <v>46</v>
      </c>
      <c r="IK18" s="404">
        <v>1</v>
      </c>
      <c r="IL18" s="404">
        <v>10</v>
      </c>
      <c r="IM18" s="404">
        <v>14</v>
      </c>
      <c r="IN18" s="404">
        <v>9</v>
      </c>
      <c r="IO18" s="404">
        <v>19</v>
      </c>
      <c r="IP18" s="404">
        <v>16</v>
      </c>
      <c r="IQ18" s="404">
        <v>12</v>
      </c>
      <c r="IR18" s="404">
        <v>8</v>
      </c>
      <c r="IS18" s="404">
        <v>7</v>
      </c>
      <c r="IT18" s="404">
        <v>14</v>
      </c>
      <c r="IU18" s="404">
        <v>17</v>
      </c>
      <c r="IV18" s="404">
        <v>133</v>
      </c>
      <c r="IW18" s="404">
        <v>50</v>
      </c>
      <c r="IX18" s="404">
        <v>34</v>
      </c>
      <c r="IY18" s="404">
        <v>25</v>
      </c>
      <c r="IZ18" s="404">
        <v>27</v>
      </c>
      <c r="JA18" s="404">
        <v>17</v>
      </c>
      <c r="JB18" s="404">
        <v>17</v>
      </c>
      <c r="JC18" s="404">
        <v>33</v>
      </c>
      <c r="JD18" s="404">
        <v>42</v>
      </c>
      <c r="JE18" s="404">
        <v>96</v>
      </c>
      <c r="JF18" s="404">
        <v>15</v>
      </c>
      <c r="JG18" s="404">
        <v>19</v>
      </c>
      <c r="JH18" s="404">
        <v>30</v>
      </c>
      <c r="JI18" s="404">
        <v>25</v>
      </c>
      <c r="JJ18" s="404">
        <v>45</v>
      </c>
      <c r="JK18" s="404">
        <v>22</v>
      </c>
      <c r="JL18" s="404">
        <v>9</v>
      </c>
      <c r="JM18" s="404">
        <v>10</v>
      </c>
      <c r="JN18" s="404">
        <v>19</v>
      </c>
      <c r="JO18" s="404">
        <v>17</v>
      </c>
      <c r="JP18" s="404">
        <v>19</v>
      </c>
      <c r="JQ18" s="404">
        <v>54</v>
      </c>
    </row>
    <row r="19" spans="1:277" s="386" customFormat="1" ht="23.25" customHeight="1" x14ac:dyDescent="0.3">
      <c r="A19" s="186"/>
      <c r="B19" s="60" t="s">
        <v>10</v>
      </c>
      <c r="C19" s="404">
        <v>4205.6869999999999</v>
      </c>
      <c r="D19" s="404">
        <v>1140.182</v>
      </c>
      <c r="E19" s="404">
        <v>754.17899999999997</v>
      </c>
      <c r="F19" s="404">
        <v>1126.961</v>
      </c>
      <c r="G19" s="404">
        <v>1184.3630000000001</v>
      </c>
      <c r="H19" s="404" t="s">
        <v>262</v>
      </c>
      <c r="I19" s="402"/>
      <c r="J19" s="404">
        <v>86</v>
      </c>
      <c r="K19" s="404">
        <v>72</v>
      </c>
      <c r="L19" s="404">
        <v>69</v>
      </c>
      <c r="M19" s="404">
        <v>50</v>
      </c>
      <c r="N19" s="404">
        <v>46</v>
      </c>
      <c r="O19" s="404">
        <v>6</v>
      </c>
      <c r="P19" s="404">
        <v>6</v>
      </c>
      <c r="Q19" s="404">
        <v>41</v>
      </c>
      <c r="R19" s="404">
        <v>11</v>
      </c>
      <c r="S19" s="404">
        <v>7</v>
      </c>
      <c r="T19" s="404">
        <v>7</v>
      </c>
      <c r="U19" s="404">
        <v>4</v>
      </c>
      <c r="V19" s="404">
        <v>11</v>
      </c>
      <c r="W19" s="404">
        <v>4</v>
      </c>
      <c r="X19" s="404">
        <v>10</v>
      </c>
      <c r="Y19" s="404">
        <v>27</v>
      </c>
      <c r="Z19" s="404">
        <v>24</v>
      </c>
      <c r="AA19" s="404">
        <v>14</v>
      </c>
      <c r="AB19" s="404">
        <v>12</v>
      </c>
      <c r="AC19" s="404">
        <v>25</v>
      </c>
      <c r="AD19" s="404">
        <v>5</v>
      </c>
      <c r="AE19" s="404">
        <v>10</v>
      </c>
      <c r="AF19" s="404">
        <v>8</v>
      </c>
      <c r="AG19" s="404">
        <v>21</v>
      </c>
      <c r="AH19" s="404">
        <v>1</v>
      </c>
      <c r="AI19" s="404">
        <v>14</v>
      </c>
      <c r="AJ19" s="404">
        <v>1</v>
      </c>
      <c r="AK19" s="404">
        <v>15</v>
      </c>
      <c r="AL19" s="404">
        <v>13</v>
      </c>
      <c r="AM19" s="404">
        <v>15</v>
      </c>
      <c r="AN19" s="404">
        <v>11</v>
      </c>
      <c r="AO19" s="404" t="s">
        <v>262</v>
      </c>
      <c r="AP19" s="404">
        <v>1</v>
      </c>
      <c r="AQ19" s="404">
        <v>9</v>
      </c>
      <c r="AR19" s="404">
        <v>5</v>
      </c>
      <c r="AS19" s="404">
        <v>11</v>
      </c>
      <c r="AT19" s="404">
        <v>15</v>
      </c>
      <c r="AU19" s="404">
        <v>15</v>
      </c>
      <c r="AV19" s="404">
        <v>17</v>
      </c>
      <c r="AW19" s="404">
        <v>4</v>
      </c>
      <c r="AX19" s="404">
        <v>25</v>
      </c>
      <c r="AY19" s="404">
        <v>13</v>
      </c>
      <c r="AZ19" s="404">
        <v>16</v>
      </c>
      <c r="BA19" s="404">
        <v>17</v>
      </c>
      <c r="BB19" s="404">
        <v>48</v>
      </c>
      <c r="BC19" s="404">
        <v>10</v>
      </c>
      <c r="BD19" s="404">
        <v>6</v>
      </c>
      <c r="BE19" s="404">
        <v>27</v>
      </c>
      <c r="BF19" s="404">
        <v>24</v>
      </c>
      <c r="BG19" s="404">
        <v>5</v>
      </c>
      <c r="BH19" s="404">
        <v>71</v>
      </c>
      <c r="BI19" s="404">
        <v>35</v>
      </c>
      <c r="BJ19" s="404">
        <v>25</v>
      </c>
      <c r="BK19" s="404">
        <v>9</v>
      </c>
      <c r="BL19" s="404">
        <v>18</v>
      </c>
      <c r="BM19" s="404">
        <v>5</v>
      </c>
      <c r="BN19" s="404">
        <v>16</v>
      </c>
      <c r="BO19" s="404">
        <v>19</v>
      </c>
      <c r="BP19" s="404">
        <v>116</v>
      </c>
      <c r="BQ19" s="404">
        <v>49</v>
      </c>
      <c r="BR19" s="404">
        <v>45</v>
      </c>
      <c r="BS19" s="404">
        <v>24</v>
      </c>
      <c r="BT19" s="404">
        <v>8</v>
      </c>
      <c r="BU19" s="404">
        <v>7</v>
      </c>
      <c r="BV19" s="404">
        <v>14</v>
      </c>
      <c r="BW19" s="404">
        <v>27</v>
      </c>
      <c r="BX19" s="404">
        <v>19</v>
      </c>
      <c r="BY19" s="404">
        <v>25</v>
      </c>
      <c r="BZ19" s="404">
        <v>11</v>
      </c>
      <c r="CA19" s="404">
        <v>15</v>
      </c>
      <c r="CB19" s="404">
        <v>6</v>
      </c>
      <c r="CC19" s="404">
        <v>5</v>
      </c>
      <c r="CD19" s="404" t="s">
        <v>262</v>
      </c>
      <c r="CE19" s="404" t="s">
        <v>262</v>
      </c>
      <c r="CF19" s="404" t="s">
        <v>262</v>
      </c>
      <c r="CG19" s="404" t="s">
        <v>262</v>
      </c>
      <c r="CH19" s="404" t="s">
        <v>262</v>
      </c>
      <c r="CI19" s="404" t="s">
        <v>262</v>
      </c>
      <c r="CJ19" s="404" t="s">
        <v>262</v>
      </c>
      <c r="CK19" s="404" t="s">
        <v>262</v>
      </c>
      <c r="CL19" s="404" t="s">
        <v>262</v>
      </c>
      <c r="CM19" s="404" t="s">
        <v>262</v>
      </c>
      <c r="CN19" s="404" t="s">
        <v>262</v>
      </c>
      <c r="CO19" s="404" t="s">
        <v>262</v>
      </c>
      <c r="CP19" s="404" t="s">
        <v>262</v>
      </c>
      <c r="CQ19" s="404" t="s">
        <v>262</v>
      </c>
      <c r="CR19" s="404" t="s">
        <v>262</v>
      </c>
      <c r="CS19" s="404" t="s">
        <v>262</v>
      </c>
      <c r="CT19" s="404">
        <v>16</v>
      </c>
      <c r="CU19" s="404">
        <v>7</v>
      </c>
      <c r="CV19" s="404">
        <v>176</v>
      </c>
      <c r="CW19" s="404">
        <v>53</v>
      </c>
      <c r="CX19" s="404">
        <v>25</v>
      </c>
      <c r="CY19" s="404">
        <v>35</v>
      </c>
      <c r="CZ19" s="404">
        <v>14</v>
      </c>
      <c r="DA19" s="404">
        <v>23</v>
      </c>
      <c r="DB19" s="404">
        <v>23</v>
      </c>
      <c r="DC19" s="404">
        <v>110</v>
      </c>
      <c r="DD19" s="404">
        <v>93</v>
      </c>
      <c r="DE19" s="404">
        <v>135</v>
      </c>
      <c r="DF19" s="404">
        <v>124</v>
      </c>
      <c r="DG19" s="404">
        <v>97</v>
      </c>
      <c r="DH19" s="404">
        <v>75</v>
      </c>
      <c r="DI19" s="404">
        <v>79</v>
      </c>
      <c r="DJ19" s="404">
        <v>78</v>
      </c>
      <c r="DK19" s="404">
        <v>32</v>
      </c>
      <c r="DL19" s="404">
        <v>42</v>
      </c>
      <c r="DM19" s="404">
        <v>43</v>
      </c>
      <c r="DN19" s="404">
        <v>17</v>
      </c>
      <c r="DO19" s="404">
        <v>10</v>
      </c>
      <c r="DP19" s="404">
        <v>15</v>
      </c>
      <c r="DQ19" s="404">
        <v>62</v>
      </c>
      <c r="DR19" s="404">
        <v>46</v>
      </c>
      <c r="DS19" s="404">
        <v>28</v>
      </c>
      <c r="DT19" s="404">
        <v>10</v>
      </c>
      <c r="DU19" s="404">
        <v>3</v>
      </c>
      <c r="DV19" s="404">
        <v>18</v>
      </c>
      <c r="DW19" s="404">
        <v>18</v>
      </c>
      <c r="DX19" s="404">
        <v>5</v>
      </c>
      <c r="DY19" s="404">
        <v>3</v>
      </c>
      <c r="DZ19" s="404">
        <v>4</v>
      </c>
      <c r="EA19" s="404">
        <v>5</v>
      </c>
      <c r="EB19" s="404">
        <v>5</v>
      </c>
      <c r="EC19" s="404">
        <v>18</v>
      </c>
      <c r="ED19" s="404">
        <v>11</v>
      </c>
      <c r="EE19" s="404">
        <v>8</v>
      </c>
      <c r="EF19" s="404">
        <v>6</v>
      </c>
      <c r="EG19" s="404">
        <v>9</v>
      </c>
      <c r="EH19" s="404">
        <v>11</v>
      </c>
      <c r="EI19" s="404">
        <v>27</v>
      </c>
      <c r="EJ19" s="404">
        <v>5</v>
      </c>
      <c r="EK19" s="404">
        <v>7</v>
      </c>
      <c r="EL19" s="404">
        <v>5</v>
      </c>
      <c r="EM19" s="404">
        <v>9</v>
      </c>
      <c r="EN19" s="404">
        <v>10</v>
      </c>
      <c r="EO19" s="404">
        <v>18</v>
      </c>
      <c r="EP19" s="404">
        <v>18</v>
      </c>
      <c r="EQ19" s="404">
        <v>24</v>
      </c>
      <c r="ER19" s="404">
        <v>14</v>
      </c>
      <c r="ES19" s="404">
        <v>2</v>
      </c>
      <c r="ET19" s="404">
        <v>2</v>
      </c>
      <c r="EU19" s="404">
        <v>4</v>
      </c>
      <c r="EV19" s="404">
        <v>13</v>
      </c>
      <c r="EW19" s="404">
        <v>0</v>
      </c>
      <c r="EX19" s="404">
        <v>2</v>
      </c>
      <c r="EY19" s="404">
        <v>3</v>
      </c>
      <c r="EZ19" s="404">
        <v>5</v>
      </c>
      <c r="FA19" s="404">
        <v>3</v>
      </c>
      <c r="FB19" s="404">
        <v>11</v>
      </c>
      <c r="FC19" s="404">
        <v>4</v>
      </c>
      <c r="FD19" s="404">
        <v>5</v>
      </c>
      <c r="FE19" s="404">
        <v>5</v>
      </c>
      <c r="FF19" s="404">
        <v>2</v>
      </c>
      <c r="FG19" s="404">
        <v>3</v>
      </c>
      <c r="FH19" s="404">
        <v>17</v>
      </c>
      <c r="FI19" s="404">
        <v>5</v>
      </c>
      <c r="FJ19" s="404">
        <v>4</v>
      </c>
      <c r="FK19" s="404">
        <v>7</v>
      </c>
      <c r="FL19" s="404">
        <v>6</v>
      </c>
      <c r="FM19" s="404">
        <v>6</v>
      </c>
      <c r="FN19" s="404">
        <v>32</v>
      </c>
      <c r="FO19" s="404">
        <v>9</v>
      </c>
      <c r="FP19" s="404">
        <v>3</v>
      </c>
      <c r="FQ19" s="404">
        <v>7</v>
      </c>
      <c r="FR19" s="404">
        <v>7</v>
      </c>
      <c r="FS19" s="404">
        <v>0</v>
      </c>
      <c r="FT19" s="404">
        <v>7</v>
      </c>
      <c r="FU19" s="404">
        <v>6</v>
      </c>
      <c r="FV19" s="404">
        <v>2</v>
      </c>
      <c r="FW19" s="404">
        <v>3</v>
      </c>
      <c r="FX19" s="404">
        <v>1</v>
      </c>
      <c r="FY19" s="404">
        <v>6</v>
      </c>
      <c r="FZ19" s="404">
        <v>18</v>
      </c>
      <c r="GA19" s="404">
        <v>2</v>
      </c>
      <c r="GB19" s="404">
        <v>1</v>
      </c>
      <c r="GC19" s="404">
        <v>0</v>
      </c>
      <c r="GD19" s="404">
        <v>4</v>
      </c>
      <c r="GE19" s="404">
        <v>5</v>
      </c>
      <c r="GF19" s="404">
        <v>4</v>
      </c>
      <c r="GG19" s="404">
        <v>2</v>
      </c>
      <c r="GH19" s="404">
        <v>0</v>
      </c>
      <c r="GI19" s="404">
        <v>5</v>
      </c>
      <c r="GJ19" s="404">
        <v>8</v>
      </c>
      <c r="GK19" s="404">
        <v>2</v>
      </c>
      <c r="GL19" s="404">
        <v>10</v>
      </c>
      <c r="GM19" s="404">
        <v>3</v>
      </c>
      <c r="GN19" s="404">
        <v>2</v>
      </c>
      <c r="GO19" s="404">
        <v>6</v>
      </c>
      <c r="GP19" s="404">
        <v>6</v>
      </c>
      <c r="GQ19" s="404">
        <v>8</v>
      </c>
      <c r="GR19" s="404" t="s">
        <v>262</v>
      </c>
      <c r="GS19" s="404">
        <v>4</v>
      </c>
      <c r="GT19" s="404">
        <v>2</v>
      </c>
      <c r="GU19" s="404">
        <v>2</v>
      </c>
      <c r="GV19" s="404">
        <v>6</v>
      </c>
      <c r="GW19" s="404">
        <v>5</v>
      </c>
      <c r="GX19" s="404">
        <v>0</v>
      </c>
      <c r="GY19" s="404">
        <v>23</v>
      </c>
      <c r="GZ19" s="404">
        <v>15</v>
      </c>
      <c r="HA19" s="404">
        <v>7</v>
      </c>
      <c r="HB19" s="404">
        <v>6</v>
      </c>
      <c r="HC19" s="404">
        <v>3</v>
      </c>
      <c r="HD19" s="404">
        <v>12</v>
      </c>
      <c r="HE19" s="404">
        <v>6</v>
      </c>
      <c r="HF19" s="404">
        <v>6</v>
      </c>
      <c r="HG19" s="404">
        <v>5</v>
      </c>
      <c r="HH19" s="404">
        <v>10</v>
      </c>
      <c r="HI19" s="404">
        <v>10</v>
      </c>
      <c r="HJ19" s="404">
        <v>0</v>
      </c>
      <c r="HK19" s="404">
        <v>9</v>
      </c>
      <c r="HL19" s="404">
        <v>1</v>
      </c>
      <c r="HM19" s="404">
        <v>12</v>
      </c>
      <c r="HN19" s="404">
        <v>5</v>
      </c>
      <c r="HO19" s="404">
        <v>3</v>
      </c>
      <c r="HP19" s="404">
        <v>5</v>
      </c>
      <c r="HQ19" s="404">
        <v>16</v>
      </c>
      <c r="HR19" s="404">
        <v>6</v>
      </c>
      <c r="HS19" s="404">
        <v>4</v>
      </c>
      <c r="HT19" s="404">
        <v>8</v>
      </c>
      <c r="HU19" s="404">
        <v>2</v>
      </c>
      <c r="HV19" s="404" t="s">
        <v>262</v>
      </c>
      <c r="HW19" s="404">
        <v>6</v>
      </c>
      <c r="HX19" s="404">
        <v>4</v>
      </c>
      <c r="HY19" s="404">
        <v>5</v>
      </c>
      <c r="HZ19" s="404">
        <v>4</v>
      </c>
      <c r="IA19" s="404">
        <v>2</v>
      </c>
      <c r="IB19" s="404">
        <v>4</v>
      </c>
      <c r="IC19" s="404">
        <v>9</v>
      </c>
      <c r="ID19" s="404">
        <v>11</v>
      </c>
      <c r="IE19" s="404">
        <v>4</v>
      </c>
      <c r="IF19" s="404">
        <v>5</v>
      </c>
      <c r="IG19" s="404">
        <v>2</v>
      </c>
      <c r="IH19" s="404">
        <v>8</v>
      </c>
      <c r="II19" s="404">
        <v>9</v>
      </c>
      <c r="IJ19" s="404">
        <v>19</v>
      </c>
      <c r="IK19" s="404">
        <v>0</v>
      </c>
      <c r="IL19" s="404">
        <v>2</v>
      </c>
      <c r="IM19" s="404">
        <v>5</v>
      </c>
      <c r="IN19" s="404">
        <v>3</v>
      </c>
      <c r="IO19" s="404">
        <v>6</v>
      </c>
      <c r="IP19" s="404">
        <v>6</v>
      </c>
      <c r="IQ19" s="404">
        <v>4</v>
      </c>
      <c r="IR19" s="404">
        <v>3</v>
      </c>
      <c r="IS19" s="404">
        <v>2</v>
      </c>
      <c r="IT19" s="404">
        <v>5</v>
      </c>
      <c r="IU19" s="404">
        <v>7</v>
      </c>
      <c r="IV19" s="404">
        <v>51</v>
      </c>
      <c r="IW19" s="404">
        <v>21</v>
      </c>
      <c r="IX19" s="404">
        <v>11</v>
      </c>
      <c r="IY19" s="404">
        <v>6</v>
      </c>
      <c r="IZ19" s="404">
        <v>5</v>
      </c>
      <c r="JA19" s="404">
        <v>6</v>
      </c>
      <c r="JB19" s="404">
        <v>6</v>
      </c>
      <c r="JC19" s="404">
        <v>12</v>
      </c>
      <c r="JD19" s="404">
        <v>16</v>
      </c>
      <c r="JE19" s="404">
        <v>38</v>
      </c>
      <c r="JF19" s="404">
        <v>6</v>
      </c>
      <c r="JG19" s="404">
        <v>8</v>
      </c>
      <c r="JH19" s="404">
        <v>14</v>
      </c>
      <c r="JI19" s="404">
        <v>9</v>
      </c>
      <c r="JJ19" s="404">
        <v>18</v>
      </c>
      <c r="JK19" s="404">
        <v>6</v>
      </c>
      <c r="JL19" s="404">
        <v>3</v>
      </c>
      <c r="JM19" s="404">
        <v>5</v>
      </c>
      <c r="JN19" s="404">
        <v>7</v>
      </c>
      <c r="JO19" s="404">
        <v>5</v>
      </c>
      <c r="JP19" s="404">
        <v>6</v>
      </c>
      <c r="JQ19" s="404" t="s">
        <v>262</v>
      </c>
    </row>
    <row r="20" spans="1:277" s="386" customFormat="1" ht="23.25" customHeight="1" x14ac:dyDescent="0.3">
      <c r="A20" s="186"/>
      <c r="B20" s="61" t="s">
        <v>16</v>
      </c>
      <c r="C20" s="404">
        <v>16042.450999999999</v>
      </c>
      <c r="D20" s="404">
        <v>7098.9470000000001</v>
      </c>
      <c r="E20" s="404">
        <v>3295.0479999999998</v>
      </c>
      <c r="F20" s="404">
        <v>2598.8180000000002</v>
      </c>
      <c r="G20" s="404">
        <v>2994.8319999999999</v>
      </c>
      <c r="H20" s="404">
        <v>54.802999999999997</v>
      </c>
      <c r="I20" s="402"/>
      <c r="J20" s="404">
        <v>779</v>
      </c>
      <c r="K20" s="404">
        <v>304</v>
      </c>
      <c r="L20" s="404">
        <v>461</v>
      </c>
      <c r="M20" s="404">
        <v>292</v>
      </c>
      <c r="N20" s="404">
        <v>234</v>
      </c>
      <c r="O20" s="404">
        <v>217</v>
      </c>
      <c r="P20" s="404">
        <v>203</v>
      </c>
      <c r="Q20" s="404">
        <v>186</v>
      </c>
      <c r="R20" s="404">
        <v>166</v>
      </c>
      <c r="S20" s="404">
        <v>164</v>
      </c>
      <c r="T20" s="404">
        <v>106</v>
      </c>
      <c r="U20" s="404">
        <v>38</v>
      </c>
      <c r="V20" s="404">
        <v>80</v>
      </c>
      <c r="W20" s="404">
        <v>8</v>
      </c>
      <c r="X20" s="404">
        <v>96</v>
      </c>
      <c r="Y20" s="404">
        <v>62</v>
      </c>
      <c r="Z20" s="404">
        <v>86</v>
      </c>
      <c r="AA20" s="404">
        <v>87</v>
      </c>
      <c r="AB20" s="404">
        <v>65</v>
      </c>
      <c r="AC20" s="404">
        <v>66</v>
      </c>
      <c r="AD20" s="404">
        <v>49</v>
      </c>
      <c r="AE20" s="404">
        <v>56</v>
      </c>
      <c r="AF20" s="404">
        <v>45</v>
      </c>
      <c r="AG20" s="404">
        <v>33</v>
      </c>
      <c r="AH20" s="404">
        <v>16</v>
      </c>
      <c r="AI20" s="404">
        <v>36</v>
      </c>
      <c r="AJ20" s="404">
        <v>7</v>
      </c>
      <c r="AK20" s="404">
        <v>23</v>
      </c>
      <c r="AL20" s="404">
        <v>121</v>
      </c>
      <c r="AM20" s="404">
        <v>122</v>
      </c>
      <c r="AN20" s="404">
        <v>129</v>
      </c>
      <c r="AO20" s="404">
        <v>2</v>
      </c>
      <c r="AP20" s="404">
        <v>4</v>
      </c>
      <c r="AQ20" s="404">
        <v>77</v>
      </c>
      <c r="AR20" s="404">
        <v>39</v>
      </c>
      <c r="AS20" s="404">
        <v>120</v>
      </c>
      <c r="AT20" s="404">
        <v>208</v>
      </c>
      <c r="AU20" s="404">
        <v>122</v>
      </c>
      <c r="AV20" s="404">
        <v>79</v>
      </c>
      <c r="AW20" s="404">
        <v>12</v>
      </c>
      <c r="AX20" s="404">
        <v>120</v>
      </c>
      <c r="AY20" s="404">
        <v>76</v>
      </c>
      <c r="AZ20" s="404">
        <v>78</v>
      </c>
      <c r="BA20" s="404">
        <v>186</v>
      </c>
      <c r="BB20" s="404">
        <v>77</v>
      </c>
      <c r="BC20" s="404">
        <v>22</v>
      </c>
      <c r="BD20" s="404">
        <v>66</v>
      </c>
      <c r="BE20" s="404">
        <v>49</v>
      </c>
      <c r="BF20" s="404">
        <v>31</v>
      </c>
      <c r="BG20" s="404">
        <v>63</v>
      </c>
      <c r="BH20" s="404">
        <v>404</v>
      </c>
      <c r="BI20" s="404">
        <v>261</v>
      </c>
      <c r="BJ20" s="404">
        <v>218</v>
      </c>
      <c r="BK20" s="404">
        <v>72</v>
      </c>
      <c r="BL20" s="404">
        <v>108</v>
      </c>
      <c r="BM20" s="404">
        <v>88</v>
      </c>
      <c r="BN20" s="404">
        <v>115</v>
      </c>
      <c r="BO20" s="404">
        <v>33</v>
      </c>
      <c r="BP20" s="404">
        <v>277</v>
      </c>
      <c r="BQ20" s="404">
        <v>381</v>
      </c>
      <c r="BR20" s="404">
        <v>166</v>
      </c>
      <c r="BS20" s="404">
        <v>149</v>
      </c>
      <c r="BT20" s="404">
        <v>106</v>
      </c>
      <c r="BU20" s="404">
        <v>98</v>
      </c>
      <c r="BV20" s="404">
        <v>87</v>
      </c>
      <c r="BW20" s="404">
        <v>51</v>
      </c>
      <c r="BX20" s="404">
        <v>65</v>
      </c>
      <c r="BY20" s="404">
        <v>59</v>
      </c>
      <c r="BZ20" s="404">
        <v>50</v>
      </c>
      <c r="CA20" s="404">
        <v>38</v>
      </c>
      <c r="CB20" s="404">
        <v>45</v>
      </c>
      <c r="CC20" s="404">
        <v>27</v>
      </c>
      <c r="CD20" s="404">
        <v>77</v>
      </c>
      <c r="CE20" s="404">
        <v>46</v>
      </c>
      <c r="CF20" s="404">
        <v>43</v>
      </c>
      <c r="CG20" s="404">
        <v>35</v>
      </c>
      <c r="CH20" s="404">
        <v>36</v>
      </c>
      <c r="CI20" s="404">
        <v>22</v>
      </c>
      <c r="CJ20" s="404">
        <v>22</v>
      </c>
      <c r="CK20" s="404">
        <v>27</v>
      </c>
      <c r="CL20" s="404">
        <v>21</v>
      </c>
      <c r="CM20" s="404">
        <v>19</v>
      </c>
      <c r="CN20" s="404">
        <v>17</v>
      </c>
      <c r="CO20" s="404">
        <v>21</v>
      </c>
      <c r="CP20" s="404">
        <v>10</v>
      </c>
      <c r="CQ20" s="404">
        <v>11</v>
      </c>
      <c r="CR20" s="404">
        <v>5</v>
      </c>
      <c r="CS20" s="404">
        <v>7</v>
      </c>
      <c r="CT20" s="404">
        <v>99</v>
      </c>
      <c r="CU20" s="404">
        <v>32</v>
      </c>
      <c r="CV20" s="404">
        <v>206</v>
      </c>
      <c r="CW20" s="404">
        <v>263</v>
      </c>
      <c r="CX20" s="404">
        <v>211</v>
      </c>
      <c r="CY20" s="404">
        <v>116</v>
      </c>
      <c r="CZ20" s="404">
        <v>100</v>
      </c>
      <c r="DA20" s="404">
        <v>168</v>
      </c>
      <c r="DB20" s="404">
        <v>66</v>
      </c>
      <c r="DC20" s="404">
        <v>329</v>
      </c>
      <c r="DD20" s="404">
        <v>314</v>
      </c>
      <c r="DE20" s="404">
        <v>267</v>
      </c>
      <c r="DF20" s="404">
        <v>168</v>
      </c>
      <c r="DG20" s="404">
        <v>219</v>
      </c>
      <c r="DH20" s="404">
        <v>191</v>
      </c>
      <c r="DI20" s="404">
        <v>130</v>
      </c>
      <c r="DJ20" s="404">
        <v>140</v>
      </c>
      <c r="DK20" s="404">
        <v>87</v>
      </c>
      <c r="DL20" s="404">
        <v>68</v>
      </c>
      <c r="DM20" s="404">
        <v>81</v>
      </c>
      <c r="DN20" s="404">
        <v>89</v>
      </c>
      <c r="DO20" s="404">
        <v>63</v>
      </c>
      <c r="DP20" s="404">
        <v>56</v>
      </c>
      <c r="DQ20" s="404">
        <v>224</v>
      </c>
      <c r="DR20" s="404">
        <v>67</v>
      </c>
      <c r="DS20" s="404">
        <v>48</v>
      </c>
      <c r="DT20" s="404">
        <v>5</v>
      </c>
      <c r="DU20" s="404">
        <v>2</v>
      </c>
      <c r="DV20" s="404">
        <v>42</v>
      </c>
      <c r="DW20" s="404">
        <v>59</v>
      </c>
      <c r="DX20" s="404">
        <v>18</v>
      </c>
      <c r="DY20" s="404">
        <v>14</v>
      </c>
      <c r="DZ20" s="404">
        <v>11</v>
      </c>
      <c r="EA20" s="404">
        <v>14</v>
      </c>
      <c r="EB20" s="404">
        <v>16</v>
      </c>
      <c r="EC20" s="404">
        <v>36</v>
      </c>
      <c r="ED20" s="404">
        <v>29</v>
      </c>
      <c r="EE20" s="404">
        <v>18</v>
      </c>
      <c r="EF20" s="404">
        <v>16</v>
      </c>
      <c r="EG20" s="404">
        <v>16</v>
      </c>
      <c r="EH20" s="404">
        <v>17</v>
      </c>
      <c r="EI20" s="404">
        <v>54</v>
      </c>
      <c r="EJ20" s="404">
        <v>9</v>
      </c>
      <c r="EK20" s="404">
        <v>17</v>
      </c>
      <c r="EL20" s="404">
        <v>11</v>
      </c>
      <c r="EM20" s="404">
        <v>15</v>
      </c>
      <c r="EN20" s="404">
        <v>38</v>
      </c>
      <c r="EO20" s="404">
        <v>31</v>
      </c>
      <c r="EP20" s="404">
        <v>40</v>
      </c>
      <c r="EQ20" s="404">
        <v>56</v>
      </c>
      <c r="ER20" s="404">
        <v>33</v>
      </c>
      <c r="ES20" s="404">
        <v>21</v>
      </c>
      <c r="ET20" s="404">
        <v>13</v>
      </c>
      <c r="EU20" s="404">
        <v>18</v>
      </c>
      <c r="EV20" s="404">
        <v>31</v>
      </c>
      <c r="EW20" s="404">
        <v>3</v>
      </c>
      <c r="EX20" s="404">
        <v>2</v>
      </c>
      <c r="EY20" s="404">
        <v>21</v>
      </c>
      <c r="EZ20" s="404">
        <v>16</v>
      </c>
      <c r="FA20" s="404">
        <v>13</v>
      </c>
      <c r="FB20" s="404">
        <v>37</v>
      </c>
      <c r="FC20" s="404">
        <v>0</v>
      </c>
      <c r="FD20" s="404">
        <v>26</v>
      </c>
      <c r="FE20" s="404">
        <v>10</v>
      </c>
      <c r="FF20" s="404">
        <v>9</v>
      </c>
      <c r="FG20" s="404">
        <v>7</v>
      </c>
      <c r="FH20" s="404">
        <v>52</v>
      </c>
      <c r="FI20" s="404">
        <v>26</v>
      </c>
      <c r="FJ20" s="404">
        <v>20</v>
      </c>
      <c r="FK20" s="404">
        <v>53</v>
      </c>
      <c r="FL20" s="404">
        <v>60</v>
      </c>
      <c r="FM20" s="404">
        <v>44</v>
      </c>
      <c r="FN20" s="404">
        <v>73</v>
      </c>
      <c r="FO20" s="404">
        <v>27</v>
      </c>
      <c r="FP20" s="404">
        <v>11</v>
      </c>
      <c r="FQ20" s="404">
        <v>12</v>
      </c>
      <c r="FR20" s="404">
        <v>21</v>
      </c>
      <c r="FS20" s="404">
        <v>0</v>
      </c>
      <c r="FT20" s="404">
        <v>19</v>
      </c>
      <c r="FU20" s="404">
        <v>12</v>
      </c>
      <c r="FV20" s="404">
        <v>7</v>
      </c>
      <c r="FW20" s="404">
        <v>7</v>
      </c>
      <c r="FX20" s="404">
        <v>13</v>
      </c>
      <c r="FY20" s="404">
        <v>20</v>
      </c>
      <c r="FZ20" s="404">
        <v>48</v>
      </c>
      <c r="GA20" s="404">
        <v>17</v>
      </c>
      <c r="GB20" s="404">
        <v>19</v>
      </c>
      <c r="GC20" s="404">
        <v>2</v>
      </c>
      <c r="GD20" s="404">
        <v>14</v>
      </c>
      <c r="GE20" s="404">
        <v>12</v>
      </c>
      <c r="GF20" s="404">
        <v>9</v>
      </c>
      <c r="GG20" s="404">
        <v>5</v>
      </c>
      <c r="GH20" s="404">
        <v>3</v>
      </c>
      <c r="GI20" s="404">
        <v>12</v>
      </c>
      <c r="GJ20" s="404">
        <v>21</v>
      </c>
      <c r="GK20" s="404">
        <v>12</v>
      </c>
      <c r="GL20" s="404">
        <v>24</v>
      </c>
      <c r="GM20" s="404">
        <v>28</v>
      </c>
      <c r="GN20" s="404">
        <v>20</v>
      </c>
      <c r="GO20" s="404">
        <v>13</v>
      </c>
      <c r="GP20" s="404">
        <v>9</v>
      </c>
      <c r="GQ20" s="404">
        <v>26</v>
      </c>
      <c r="GR20" s="404">
        <v>2</v>
      </c>
      <c r="GS20" s="404">
        <v>9</v>
      </c>
      <c r="GT20" s="404">
        <v>26</v>
      </c>
      <c r="GU20" s="404">
        <v>7</v>
      </c>
      <c r="GV20" s="404">
        <v>34</v>
      </c>
      <c r="GW20" s="404">
        <v>11</v>
      </c>
      <c r="GX20" s="404">
        <v>13</v>
      </c>
      <c r="GY20" s="404">
        <v>70</v>
      </c>
      <c r="GZ20" s="404">
        <v>44</v>
      </c>
      <c r="HA20" s="404">
        <v>14</v>
      </c>
      <c r="HB20" s="404">
        <v>9</v>
      </c>
      <c r="HC20" s="404">
        <v>10</v>
      </c>
      <c r="HD20" s="404">
        <v>16</v>
      </c>
      <c r="HE20" s="404">
        <v>14</v>
      </c>
      <c r="HF20" s="404">
        <v>11</v>
      </c>
      <c r="HG20" s="404">
        <v>9</v>
      </c>
      <c r="HH20" s="404">
        <v>14</v>
      </c>
      <c r="HI20" s="404">
        <v>21</v>
      </c>
      <c r="HJ20" s="404">
        <v>1</v>
      </c>
      <c r="HK20" s="404">
        <v>18</v>
      </c>
      <c r="HL20" s="404">
        <v>6</v>
      </c>
      <c r="HM20" s="404">
        <v>46</v>
      </c>
      <c r="HN20" s="404">
        <v>48</v>
      </c>
      <c r="HO20" s="404">
        <v>32</v>
      </c>
      <c r="HP20" s="404">
        <v>16</v>
      </c>
      <c r="HQ20" s="404">
        <v>29</v>
      </c>
      <c r="HR20" s="404">
        <v>53</v>
      </c>
      <c r="HS20" s="404">
        <v>19</v>
      </c>
      <c r="HT20" s="404">
        <v>11</v>
      </c>
      <c r="HU20" s="404">
        <v>12</v>
      </c>
      <c r="HV20" s="404">
        <v>1</v>
      </c>
      <c r="HW20" s="404">
        <v>12</v>
      </c>
      <c r="HX20" s="404">
        <v>8</v>
      </c>
      <c r="HY20" s="404">
        <v>16</v>
      </c>
      <c r="HZ20" s="404">
        <v>7</v>
      </c>
      <c r="IA20" s="404">
        <v>13</v>
      </c>
      <c r="IB20" s="404">
        <v>19</v>
      </c>
      <c r="IC20" s="404">
        <v>10</v>
      </c>
      <c r="ID20" s="404">
        <v>34</v>
      </c>
      <c r="IE20" s="404">
        <v>18</v>
      </c>
      <c r="IF20" s="404">
        <v>13</v>
      </c>
      <c r="IG20" s="404">
        <v>11</v>
      </c>
      <c r="IH20" s="404">
        <v>17</v>
      </c>
      <c r="II20" s="404">
        <v>14</v>
      </c>
      <c r="IJ20" s="404">
        <v>27</v>
      </c>
      <c r="IK20" s="404">
        <v>1</v>
      </c>
      <c r="IL20" s="404">
        <v>7</v>
      </c>
      <c r="IM20" s="404">
        <v>9</v>
      </c>
      <c r="IN20" s="404">
        <v>6</v>
      </c>
      <c r="IO20" s="404">
        <v>12</v>
      </c>
      <c r="IP20" s="404">
        <v>9</v>
      </c>
      <c r="IQ20" s="404">
        <v>8</v>
      </c>
      <c r="IR20" s="404">
        <v>5</v>
      </c>
      <c r="IS20" s="404">
        <v>4</v>
      </c>
      <c r="IT20" s="404">
        <v>9</v>
      </c>
      <c r="IU20" s="404">
        <v>10</v>
      </c>
      <c r="IV20" s="404">
        <v>82</v>
      </c>
      <c r="IW20" s="404">
        <v>29</v>
      </c>
      <c r="IX20" s="404">
        <v>22</v>
      </c>
      <c r="IY20" s="404">
        <v>18</v>
      </c>
      <c r="IZ20" s="404">
        <v>21</v>
      </c>
      <c r="JA20" s="404">
        <v>11</v>
      </c>
      <c r="JB20" s="404">
        <v>11</v>
      </c>
      <c r="JC20" s="404">
        <v>20</v>
      </c>
      <c r="JD20" s="404">
        <v>26</v>
      </c>
      <c r="JE20" s="404">
        <v>58</v>
      </c>
      <c r="JF20" s="404">
        <v>8</v>
      </c>
      <c r="JG20" s="404">
        <v>11</v>
      </c>
      <c r="JH20" s="404">
        <v>16</v>
      </c>
      <c r="JI20" s="404">
        <v>15</v>
      </c>
      <c r="JJ20" s="404">
        <v>26</v>
      </c>
      <c r="JK20" s="404">
        <v>15</v>
      </c>
      <c r="JL20" s="404">
        <v>6</v>
      </c>
      <c r="JM20" s="404">
        <v>5</v>
      </c>
      <c r="JN20" s="404">
        <v>11</v>
      </c>
      <c r="JO20" s="404">
        <v>11</v>
      </c>
      <c r="JP20" s="404">
        <v>13</v>
      </c>
      <c r="JQ20" s="404">
        <v>54</v>
      </c>
    </row>
    <row r="21" spans="1:277" s="386" customFormat="1" ht="18.600000000000001" customHeight="1" x14ac:dyDescent="0.3">
      <c r="A21" s="21"/>
      <c r="B21" s="185"/>
      <c r="C21" s="409"/>
      <c r="D21" s="409"/>
      <c r="E21" s="409"/>
      <c r="F21" s="409"/>
      <c r="G21" s="409"/>
      <c r="H21" s="409"/>
      <c r="I21" s="409"/>
      <c r="J21" s="409"/>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10"/>
      <c r="AQ21" s="410"/>
      <c r="AR21" s="410"/>
      <c r="AS21" s="410"/>
      <c r="AT21" s="410"/>
      <c r="AU21" s="410"/>
      <c r="AV21" s="410"/>
      <c r="AW21" s="410"/>
      <c r="AX21" s="410"/>
      <c r="AY21" s="410"/>
      <c r="AZ21" s="410"/>
      <c r="BA21" s="410"/>
      <c r="BB21" s="410"/>
      <c r="BC21" s="410"/>
      <c r="BD21" s="410"/>
      <c r="BE21" s="410"/>
      <c r="BF21" s="410"/>
      <c r="BG21" s="410"/>
      <c r="BH21" s="410"/>
      <c r="BI21" s="410"/>
      <c r="BJ21" s="410"/>
      <c r="BK21" s="410"/>
      <c r="BL21" s="410"/>
      <c r="BM21" s="410"/>
      <c r="BN21" s="410"/>
      <c r="BO21" s="410"/>
      <c r="BP21" s="410"/>
      <c r="BQ21" s="410"/>
      <c r="BR21" s="410"/>
      <c r="BS21" s="410"/>
      <c r="BT21" s="410"/>
      <c r="BU21" s="410"/>
      <c r="BV21" s="410"/>
      <c r="BW21" s="410"/>
      <c r="BX21" s="410"/>
      <c r="BY21" s="410"/>
      <c r="BZ21" s="410"/>
      <c r="CA21" s="410"/>
      <c r="CB21" s="410"/>
      <c r="CC21" s="410"/>
      <c r="CD21" s="410"/>
      <c r="CE21" s="410"/>
      <c r="CF21" s="410"/>
      <c r="CG21" s="410"/>
      <c r="CH21" s="410"/>
      <c r="CI21" s="410"/>
      <c r="CJ21" s="410"/>
      <c r="CK21" s="410"/>
      <c r="CL21" s="410"/>
      <c r="CM21" s="410"/>
      <c r="CN21" s="410"/>
      <c r="CO21" s="410"/>
      <c r="CP21" s="410"/>
      <c r="CQ21" s="410"/>
      <c r="CR21" s="410"/>
      <c r="CS21" s="410"/>
      <c r="CT21" s="410"/>
      <c r="CU21" s="410"/>
      <c r="CV21" s="410"/>
      <c r="CW21" s="410"/>
      <c r="CX21" s="410"/>
      <c r="CY21" s="410"/>
      <c r="CZ21" s="410"/>
      <c r="DA21" s="410"/>
      <c r="DB21" s="410"/>
      <c r="DC21" s="410"/>
      <c r="DD21" s="410"/>
      <c r="DE21" s="410"/>
      <c r="DF21" s="410"/>
      <c r="DG21" s="410"/>
      <c r="DH21" s="410"/>
      <c r="DI21" s="410"/>
      <c r="DJ21" s="410"/>
      <c r="DK21" s="410"/>
      <c r="DL21" s="410"/>
      <c r="DM21" s="410"/>
      <c r="DN21" s="410"/>
      <c r="DO21" s="410"/>
      <c r="DP21" s="410"/>
      <c r="DQ21" s="410"/>
      <c r="DR21" s="410"/>
      <c r="DS21" s="410"/>
      <c r="DT21" s="410"/>
      <c r="DU21" s="410"/>
      <c r="DV21" s="410"/>
      <c r="DW21" s="410"/>
      <c r="DX21" s="410"/>
      <c r="DY21" s="410"/>
      <c r="DZ21" s="410"/>
      <c r="EA21" s="410"/>
      <c r="EB21" s="410"/>
      <c r="EC21" s="410"/>
      <c r="ED21" s="410"/>
      <c r="EE21" s="410"/>
      <c r="EF21" s="410"/>
      <c r="EG21" s="410"/>
      <c r="EH21" s="410"/>
      <c r="EI21" s="410"/>
      <c r="EJ21" s="410"/>
      <c r="EK21" s="410"/>
      <c r="EL21" s="410"/>
      <c r="EM21" s="410"/>
      <c r="EN21" s="410"/>
      <c r="EO21" s="410"/>
      <c r="EP21" s="410"/>
      <c r="EQ21" s="410"/>
      <c r="ER21" s="410"/>
      <c r="ES21" s="410"/>
      <c r="ET21" s="410"/>
      <c r="EU21" s="410"/>
      <c r="EV21" s="410"/>
      <c r="EW21" s="410"/>
      <c r="EX21" s="410"/>
      <c r="EY21" s="410"/>
      <c r="EZ21" s="410"/>
      <c r="FA21" s="410"/>
      <c r="FB21" s="410"/>
      <c r="FC21" s="410"/>
      <c r="FD21" s="410"/>
      <c r="FE21" s="410"/>
      <c r="FF21" s="410"/>
      <c r="FG21" s="410"/>
      <c r="FH21" s="410"/>
      <c r="FI21" s="410"/>
      <c r="FJ21" s="410"/>
      <c r="FK21" s="410"/>
      <c r="FL21" s="410"/>
      <c r="FM21" s="410"/>
      <c r="FN21" s="410"/>
      <c r="FO21" s="410"/>
      <c r="FP21" s="410"/>
      <c r="FQ21" s="410"/>
      <c r="FR21" s="410"/>
      <c r="FS21" s="410"/>
      <c r="FT21" s="410"/>
      <c r="FU21" s="410"/>
      <c r="FV21" s="410"/>
      <c r="FW21" s="410"/>
      <c r="FX21" s="410"/>
      <c r="FY21" s="410"/>
      <c r="FZ21" s="410"/>
      <c r="GA21" s="410"/>
      <c r="GB21" s="410"/>
      <c r="GC21" s="410"/>
      <c r="GD21" s="410"/>
      <c r="GE21" s="410"/>
      <c r="GF21" s="410"/>
      <c r="GG21" s="410"/>
      <c r="GH21" s="410"/>
      <c r="GI21" s="410"/>
      <c r="GJ21" s="410"/>
      <c r="GK21" s="410"/>
      <c r="GL21" s="410"/>
      <c r="GM21" s="410"/>
      <c r="GN21" s="410"/>
      <c r="GO21" s="410"/>
      <c r="GP21" s="410"/>
      <c r="GQ21" s="410"/>
      <c r="GR21" s="410"/>
      <c r="GS21" s="410"/>
      <c r="GT21" s="410"/>
      <c r="GU21" s="410"/>
      <c r="GV21" s="410"/>
      <c r="GW21" s="410"/>
      <c r="GX21" s="410"/>
      <c r="GY21" s="410"/>
      <c r="GZ21" s="410"/>
      <c r="HA21" s="410"/>
      <c r="HB21" s="410"/>
      <c r="HC21" s="410"/>
      <c r="HD21" s="410"/>
      <c r="HE21" s="410"/>
      <c r="HF21" s="410"/>
      <c r="HG21" s="410"/>
      <c r="HH21" s="410"/>
      <c r="HI21" s="410"/>
      <c r="HJ21" s="410"/>
      <c r="HK21" s="410"/>
      <c r="HL21" s="410"/>
      <c r="HM21" s="410"/>
      <c r="HN21" s="410"/>
      <c r="HO21" s="410"/>
      <c r="HP21" s="410"/>
      <c r="HQ21" s="410"/>
      <c r="HR21" s="410"/>
      <c r="HS21" s="410"/>
      <c r="HT21" s="410"/>
      <c r="HU21" s="410"/>
      <c r="HV21" s="410"/>
      <c r="HW21" s="410"/>
      <c r="HX21" s="410"/>
      <c r="HY21" s="410"/>
      <c r="HZ21" s="410"/>
      <c r="IA21" s="410"/>
      <c r="IB21" s="410"/>
      <c r="IC21" s="410"/>
      <c r="ID21" s="410"/>
      <c r="IE21" s="410"/>
      <c r="IF21" s="410"/>
      <c r="IG21" s="410"/>
      <c r="IH21" s="410"/>
      <c r="II21" s="410"/>
      <c r="IJ21" s="410"/>
      <c r="IK21" s="410"/>
      <c r="IL21" s="410"/>
      <c r="IM21" s="410"/>
      <c r="IN21" s="410"/>
      <c r="IO21" s="410"/>
      <c r="IP21" s="410"/>
      <c r="IQ21" s="410"/>
      <c r="IR21" s="410"/>
      <c r="IS21" s="410"/>
      <c r="IT21" s="410"/>
      <c r="IU21" s="410"/>
      <c r="IV21" s="410"/>
      <c r="IW21" s="410"/>
      <c r="IX21" s="410"/>
      <c r="IY21" s="410"/>
      <c r="IZ21" s="410"/>
      <c r="JA21" s="410"/>
      <c r="JB21" s="410"/>
      <c r="JC21" s="410"/>
      <c r="JD21" s="410"/>
      <c r="JE21" s="410"/>
      <c r="JF21" s="410"/>
      <c r="JG21" s="410"/>
      <c r="JH21" s="410"/>
      <c r="JI21" s="410"/>
      <c r="JJ21" s="410"/>
      <c r="JK21" s="410"/>
      <c r="JL21" s="410"/>
      <c r="JM21" s="410"/>
      <c r="JN21" s="410"/>
      <c r="JO21" s="410"/>
      <c r="JP21" s="410"/>
      <c r="JQ21" s="410"/>
    </row>
    <row r="22" spans="1:277" s="386" customFormat="1" ht="23.25" customHeight="1" x14ac:dyDescent="0.3">
      <c r="A22" s="186"/>
      <c r="B22" s="411" t="s">
        <v>66</v>
      </c>
      <c r="C22" s="404">
        <v>834749</v>
      </c>
      <c r="D22" s="404">
        <v>349440</v>
      </c>
      <c r="E22" s="404">
        <v>158380</v>
      </c>
      <c r="F22" s="404">
        <v>156317</v>
      </c>
      <c r="G22" s="404">
        <v>165522</v>
      </c>
      <c r="H22" s="404">
        <v>5090</v>
      </c>
      <c r="I22" s="413"/>
      <c r="J22" s="404">
        <v>47000</v>
      </c>
      <c r="K22" s="404">
        <v>20900</v>
      </c>
      <c r="L22" s="404">
        <v>26800</v>
      </c>
      <c r="M22" s="404">
        <v>11200</v>
      </c>
      <c r="N22" s="404">
        <v>12000</v>
      </c>
      <c r="O22" s="404">
        <v>10300</v>
      </c>
      <c r="P22" s="404">
        <v>10700</v>
      </c>
      <c r="Q22" s="404">
        <v>11100</v>
      </c>
      <c r="R22" s="404">
        <v>7140</v>
      </c>
      <c r="S22" s="404">
        <v>8110</v>
      </c>
      <c r="T22" s="404">
        <v>5430</v>
      </c>
      <c r="U22" s="404" t="s">
        <v>262</v>
      </c>
      <c r="V22" s="404">
        <v>4060</v>
      </c>
      <c r="W22" s="404" t="s">
        <v>262</v>
      </c>
      <c r="X22" s="404">
        <v>4700</v>
      </c>
      <c r="Y22" s="404">
        <v>4520</v>
      </c>
      <c r="Z22" s="404">
        <v>5150</v>
      </c>
      <c r="AA22" s="404">
        <v>4750</v>
      </c>
      <c r="AB22" s="404">
        <v>3360</v>
      </c>
      <c r="AC22" s="404">
        <v>4680</v>
      </c>
      <c r="AD22" s="404">
        <v>2550</v>
      </c>
      <c r="AE22" s="404">
        <v>4060</v>
      </c>
      <c r="AF22" s="404">
        <v>2820</v>
      </c>
      <c r="AG22" s="404">
        <v>3050</v>
      </c>
      <c r="AH22" s="404" t="s">
        <v>262</v>
      </c>
      <c r="AI22" s="404">
        <v>2330</v>
      </c>
      <c r="AJ22" s="404" t="s">
        <v>262</v>
      </c>
      <c r="AK22" s="404">
        <v>1810</v>
      </c>
      <c r="AL22" s="404">
        <v>6480</v>
      </c>
      <c r="AM22" s="404">
        <v>4520</v>
      </c>
      <c r="AN22" s="404">
        <v>5140</v>
      </c>
      <c r="AO22" s="404" t="s">
        <v>262</v>
      </c>
      <c r="AP22" s="404" t="s">
        <v>262</v>
      </c>
      <c r="AQ22" s="404">
        <v>3420</v>
      </c>
      <c r="AR22" s="404">
        <v>1840</v>
      </c>
      <c r="AS22" s="404">
        <v>4080</v>
      </c>
      <c r="AT22" s="404">
        <v>8350</v>
      </c>
      <c r="AU22" s="404">
        <v>5910</v>
      </c>
      <c r="AV22" s="404">
        <v>2890</v>
      </c>
      <c r="AW22" s="404" t="s">
        <v>262</v>
      </c>
      <c r="AX22" s="404">
        <v>6560</v>
      </c>
      <c r="AY22" s="404">
        <v>4210</v>
      </c>
      <c r="AZ22" s="404">
        <v>4150</v>
      </c>
      <c r="BA22" s="404">
        <v>6790</v>
      </c>
      <c r="BB22" s="404">
        <v>4260</v>
      </c>
      <c r="BC22" s="404" t="s">
        <v>262</v>
      </c>
      <c r="BD22" s="404">
        <v>2110</v>
      </c>
      <c r="BE22" s="404">
        <v>2210</v>
      </c>
      <c r="BF22" s="404">
        <v>2160</v>
      </c>
      <c r="BG22" s="404">
        <v>2290</v>
      </c>
      <c r="BH22" s="404">
        <v>18600</v>
      </c>
      <c r="BI22" s="404">
        <v>12100</v>
      </c>
      <c r="BJ22" s="404">
        <v>6120</v>
      </c>
      <c r="BK22" s="404">
        <v>3670</v>
      </c>
      <c r="BL22" s="404">
        <v>4020</v>
      </c>
      <c r="BM22" s="404">
        <v>2440</v>
      </c>
      <c r="BN22" s="404">
        <v>4380</v>
      </c>
      <c r="BO22" s="404">
        <v>2220</v>
      </c>
      <c r="BP22" s="404">
        <v>17500</v>
      </c>
      <c r="BQ22" s="404">
        <v>15700</v>
      </c>
      <c r="BR22" s="404">
        <v>10900</v>
      </c>
      <c r="BS22" s="404">
        <v>7540</v>
      </c>
      <c r="BT22" s="404">
        <v>4680</v>
      </c>
      <c r="BU22" s="404">
        <v>4420</v>
      </c>
      <c r="BV22" s="404">
        <v>4260</v>
      </c>
      <c r="BW22" s="404">
        <v>3620</v>
      </c>
      <c r="BX22" s="404">
        <v>3300</v>
      </c>
      <c r="BY22" s="404">
        <v>3070</v>
      </c>
      <c r="BZ22" s="404">
        <v>2640</v>
      </c>
      <c r="CA22" s="404">
        <v>1990</v>
      </c>
      <c r="CB22" s="404">
        <v>1830</v>
      </c>
      <c r="CC22" s="404">
        <v>1340</v>
      </c>
      <c r="CD22" s="404">
        <v>3080</v>
      </c>
      <c r="CE22" s="404">
        <v>1850</v>
      </c>
      <c r="CF22" s="404">
        <v>1760</v>
      </c>
      <c r="CG22" s="404">
        <v>1390</v>
      </c>
      <c r="CH22" s="404">
        <v>1140</v>
      </c>
      <c r="CI22" s="404">
        <v>906</v>
      </c>
      <c r="CJ22" s="404">
        <v>880</v>
      </c>
      <c r="CK22" s="404">
        <v>872</v>
      </c>
      <c r="CL22" s="404">
        <v>845</v>
      </c>
      <c r="CM22" s="404">
        <v>849</v>
      </c>
      <c r="CN22" s="404">
        <v>661</v>
      </c>
      <c r="CO22" s="404">
        <v>499</v>
      </c>
      <c r="CP22" s="404">
        <v>383</v>
      </c>
      <c r="CQ22" s="404">
        <v>371</v>
      </c>
      <c r="CR22" s="404">
        <v>213</v>
      </c>
      <c r="CS22" s="404">
        <v>171</v>
      </c>
      <c r="CT22" s="404">
        <v>5560</v>
      </c>
      <c r="CU22" s="404">
        <v>2140</v>
      </c>
      <c r="CV22" s="404">
        <v>17300</v>
      </c>
      <c r="CW22" s="404">
        <v>10900</v>
      </c>
      <c r="CX22" s="404">
        <v>7380</v>
      </c>
      <c r="CY22" s="404">
        <v>5200</v>
      </c>
      <c r="CZ22" s="404">
        <v>3710</v>
      </c>
      <c r="DA22" s="404">
        <v>5610</v>
      </c>
      <c r="DB22" s="404">
        <v>1920</v>
      </c>
      <c r="DC22" s="404">
        <v>20500</v>
      </c>
      <c r="DD22" s="404">
        <v>18400</v>
      </c>
      <c r="DE22" s="404">
        <v>15700</v>
      </c>
      <c r="DF22" s="404">
        <v>11600</v>
      </c>
      <c r="DG22" s="404">
        <v>12200</v>
      </c>
      <c r="DH22" s="404">
        <v>10600</v>
      </c>
      <c r="DI22" s="404">
        <v>9370</v>
      </c>
      <c r="DJ22" s="404">
        <v>8550</v>
      </c>
      <c r="DK22" s="404">
        <v>5450</v>
      </c>
      <c r="DL22" s="404">
        <v>5380</v>
      </c>
      <c r="DM22" s="404">
        <v>4190</v>
      </c>
      <c r="DN22" s="404">
        <v>4490</v>
      </c>
      <c r="DO22" s="404">
        <v>3400</v>
      </c>
      <c r="DP22" s="404">
        <v>3290</v>
      </c>
      <c r="DQ22" s="404">
        <v>12100</v>
      </c>
      <c r="DR22" s="404">
        <v>3760</v>
      </c>
      <c r="DS22" s="404">
        <v>2470</v>
      </c>
      <c r="DT22" s="404">
        <v>728</v>
      </c>
      <c r="DU22" s="404">
        <v>369</v>
      </c>
      <c r="DV22" s="404">
        <v>3770</v>
      </c>
      <c r="DW22" s="404">
        <v>3380</v>
      </c>
      <c r="DX22" s="404">
        <v>1040</v>
      </c>
      <c r="DY22" s="404">
        <v>746</v>
      </c>
      <c r="DZ22" s="404">
        <v>679</v>
      </c>
      <c r="EA22" s="404">
        <v>777</v>
      </c>
      <c r="EB22" s="404">
        <v>985</v>
      </c>
      <c r="EC22" s="404">
        <v>2410</v>
      </c>
      <c r="ED22" s="404">
        <v>1690</v>
      </c>
      <c r="EE22" s="404">
        <v>1170</v>
      </c>
      <c r="EF22" s="404">
        <v>912</v>
      </c>
      <c r="EG22" s="404">
        <v>1230</v>
      </c>
      <c r="EH22" s="404">
        <v>1200</v>
      </c>
      <c r="EI22" s="404">
        <v>3160</v>
      </c>
      <c r="EJ22" s="404">
        <v>546</v>
      </c>
      <c r="EK22" s="404">
        <v>968</v>
      </c>
      <c r="EL22" s="404">
        <v>591</v>
      </c>
      <c r="EM22" s="404">
        <v>930</v>
      </c>
      <c r="EN22" s="404">
        <v>1550</v>
      </c>
      <c r="EO22" s="404">
        <v>2000</v>
      </c>
      <c r="EP22" s="404">
        <v>2130</v>
      </c>
      <c r="EQ22" s="404">
        <v>2590</v>
      </c>
      <c r="ER22" s="404">
        <v>1690</v>
      </c>
      <c r="ES22" s="404">
        <v>1120</v>
      </c>
      <c r="ET22" s="404">
        <v>942</v>
      </c>
      <c r="EU22" s="404">
        <v>995</v>
      </c>
      <c r="EV22" s="404">
        <v>1880</v>
      </c>
      <c r="EW22" s="404" t="s">
        <v>262</v>
      </c>
      <c r="EX22" s="404">
        <v>362</v>
      </c>
      <c r="EY22" s="404">
        <v>1200</v>
      </c>
      <c r="EZ22" s="404">
        <v>1070</v>
      </c>
      <c r="FA22" s="404">
        <v>685</v>
      </c>
      <c r="FB22" s="404">
        <v>1970</v>
      </c>
      <c r="FC22" s="404">
        <v>1270</v>
      </c>
      <c r="FD22" s="404">
        <v>1420</v>
      </c>
      <c r="FE22" s="404">
        <v>804</v>
      </c>
      <c r="FF22" s="404">
        <v>484</v>
      </c>
      <c r="FG22" s="404">
        <v>433</v>
      </c>
      <c r="FH22" s="404">
        <v>2960</v>
      </c>
      <c r="FI22" s="404">
        <v>1360</v>
      </c>
      <c r="FJ22" s="404">
        <v>1120</v>
      </c>
      <c r="FK22" s="404">
        <v>2880</v>
      </c>
      <c r="FL22" s="404">
        <v>2610</v>
      </c>
      <c r="FM22" s="404">
        <v>2200</v>
      </c>
      <c r="FN22" s="404">
        <v>4280</v>
      </c>
      <c r="FO22" s="404">
        <v>1620</v>
      </c>
      <c r="FP22" s="404">
        <v>577</v>
      </c>
      <c r="FQ22" s="404">
        <v>911</v>
      </c>
      <c r="FR22" s="404">
        <v>1550</v>
      </c>
      <c r="FS22" s="404" t="s">
        <v>262</v>
      </c>
      <c r="FT22" s="404">
        <v>1130</v>
      </c>
      <c r="FU22" s="404">
        <v>923</v>
      </c>
      <c r="FV22" s="404">
        <v>449</v>
      </c>
      <c r="FW22" s="404">
        <v>440</v>
      </c>
      <c r="FX22" s="404">
        <v>617</v>
      </c>
      <c r="FY22" s="404">
        <v>1460</v>
      </c>
      <c r="FZ22" s="404">
        <v>2940</v>
      </c>
      <c r="GA22" s="404">
        <v>745</v>
      </c>
      <c r="GB22" s="404">
        <v>746</v>
      </c>
      <c r="GC22" s="404" t="s">
        <v>262</v>
      </c>
      <c r="GD22" s="404">
        <v>756</v>
      </c>
      <c r="GE22" s="404">
        <v>695</v>
      </c>
      <c r="GF22" s="404">
        <v>564</v>
      </c>
      <c r="GG22" s="404">
        <v>351</v>
      </c>
      <c r="GH22" s="404" t="s">
        <v>262</v>
      </c>
      <c r="GI22" s="404">
        <v>695</v>
      </c>
      <c r="GJ22" s="404">
        <v>1460</v>
      </c>
      <c r="GK22" s="404">
        <v>515</v>
      </c>
      <c r="GL22" s="404">
        <v>1930</v>
      </c>
      <c r="GM22" s="404">
        <v>1090</v>
      </c>
      <c r="GN22" s="404">
        <v>970</v>
      </c>
      <c r="GO22" s="404">
        <v>940</v>
      </c>
      <c r="GP22" s="404">
        <v>704</v>
      </c>
      <c r="GQ22" s="404">
        <v>1730</v>
      </c>
      <c r="GR22" s="404" t="s">
        <v>262</v>
      </c>
      <c r="GS22" s="404">
        <v>521</v>
      </c>
      <c r="GT22" s="404">
        <v>1100</v>
      </c>
      <c r="GU22" s="404">
        <v>415</v>
      </c>
      <c r="GV22" s="404">
        <v>1810</v>
      </c>
      <c r="GW22" s="404">
        <v>756</v>
      </c>
      <c r="GX22" s="404">
        <v>447</v>
      </c>
      <c r="GY22" s="404">
        <v>3850</v>
      </c>
      <c r="GZ22" s="404">
        <v>2470</v>
      </c>
      <c r="HA22" s="404">
        <v>795</v>
      </c>
      <c r="HB22" s="404">
        <v>639</v>
      </c>
      <c r="HC22" s="404">
        <v>536</v>
      </c>
      <c r="HD22" s="404">
        <v>1310</v>
      </c>
      <c r="HE22" s="404">
        <v>774</v>
      </c>
      <c r="HF22" s="404">
        <v>739</v>
      </c>
      <c r="HG22" s="404">
        <v>642</v>
      </c>
      <c r="HH22" s="404">
        <v>989</v>
      </c>
      <c r="HI22" s="404">
        <v>1180</v>
      </c>
      <c r="HJ22" s="404" t="s">
        <v>262</v>
      </c>
      <c r="HK22" s="404">
        <v>1120</v>
      </c>
      <c r="HL22" s="404">
        <v>293</v>
      </c>
      <c r="HM22" s="404">
        <v>1980</v>
      </c>
      <c r="HN22" s="404">
        <v>1940</v>
      </c>
      <c r="HO22" s="404">
        <v>1310</v>
      </c>
      <c r="HP22" s="404">
        <v>823</v>
      </c>
      <c r="HQ22" s="404">
        <v>1530</v>
      </c>
      <c r="HR22" s="404">
        <v>2050</v>
      </c>
      <c r="HS22" s="404">
        <v>1000</v>
      </c>
      <c r="HT22" s="404">
        <v>1130</v>
      </c>
      <c r="HU22" s="404">
        <v>496</v>
      </c>
      <c r="HV22" s="404" t="s">
        <v>262</v>
      </c>
      <c r="HW22" s="404">
        <v>826</v>
      </c>
      <c r="HX22" s="404">
        <v>538</v>
      </c>
      <c r="HY22" s="404">
        <v>750</v>
      </c>
      <c r="HZ22" s="404">
        <v>490</v>
      </c>
      <c r="IA22" s="404">
        <v>470</v>
      </c>
      <c r="IB22" s="404">
        <v>749</v>
      </c>
      <c r="IC22" s="404">
        <v>772</v>
      </c>
      <c r="ID22" s="404">
        <v>1650</v>
      </c>
      <c r="IE22" s="404">
        <v>955</v>
      </c>
      <c r="IF22" s="404">
        <v>758</v>
      </c>
      <c r="IG22" s="404">
        <v>1110</v>
      </c>
      <c r="IH22" s="404">
        <v>682</v>
      </c>
      <c r="II22" s="404">
        <v>676</v>
      </c>
      <c r="IJ22" s="404">
        <v>1630</v>
      </c>
      <c r="IK22" s="412" t="s">
        <v>262</v>
      </c>
      <c r="IL22" s="404">
        <v>271</v>
      </c>
      <c r="IM22" s="404">
        <v>511</v>
      </c>
      <c r="IN22" s="404">
        <v>340</v>
      </c>
      <c r="IO22" s="404">
        <v>564</v>
      </c>
      <c r="IP22" s="404">
        <v>488</v>
      </c>
      <c r="IQ22" s="404">
        <v>409</v>
      </c>
      <c r="IR22" s="404">
        <v>260</v>
      </c>
      <c r="IS22" s="404">
        <v>234</v>
      </c>
      <c r="IT22" s="404">
        <v>451</v>
      </c>
      <c r="IU22" s="404">
        <v>630</v>
      </c>
      <c r="IV22" s="404">
        <v>4640</v>
      </c>
      <c r="IW22" s="404">
        <v>1830</v>
      </c>
      <c r="IX22" s="404">
        <v>1030</v>
      </c>
      <c r="IY22" s="404">
        <v>424</v>
      </c>
      <c r="IZ22" s="404">
        <v>896</v>
      </c>
      <c r="JA22" s="404">
        <v>724</v>
      </c>
      <c r="JB22" s="404">
        <v>582</v>
      </c>
      <c r="JC22" s="404">
        <v>1070</v>
      </c>
      <c r="JD22" s="404">
        <v>1650</v>
      </c>
      <c r="JE22" s="404">
        <v>3940</v>
      </c>
      <c r="JF22" s="404">
        <v>661</v>
      </c>
      <c r="JG22" s="404">
        <v>817</v>
      </c>
      <c r="JH22" s="404">
        <v>1190</v>
      </c>
      <c r="JI22" s="404">
        <v>1050</v>
      </c>
      <c r="JJ22" s="404">
        <v>1820</v>
      </c>
      <c r="JK22" s="404">
        <v>602</v>
      </c>
      <c r="JL22" s="404">
        <v>275</v>
      </c>
      <c r="JM22" s="404">
        <v>330</v>
      </c>
      <c r="JN22" s="404">
        <v>522</v>
      </c>
      <c r="JO22" s="404">
        <v>553</v>
      </c>
      <c r="JP22" s="404">
        <v>1130</v>
      </c>
      <c r="JQ22" s="404">
        <v>5090</v>
      </c>
    </row>
    <row r="23" spans="1:277" s="386" customFormat="1" ht="23.25" customHeight="1" x14ac:dyDescent="0.3">
      <c r="A23" s="186"/>
      <c r="B23" s="63" t="s">
        <v>11</v>
      </c>
      <c r="C23" s="404">
        <v>782457.77800000005</v>
      </c>
      <c r="D23" s="404">
        <v>342740.20299999998</v>
      </c>
      <c r="E23" s="404">
        <v>141628.29999999999</v>
      </c>
      <c r="F23" s="404">
        <v>131493.31899999999</v>
      </c>
      <c r="G23" s="404">
        <v>161470.58900000001</v>
      </c>
      <c r="H23" s="404">
        <v>5125.3670000000002</v>
      </c>
      <c r="I23" s="413"/>
      <c r="J23" s="404">
        <v>45294</v>
      </c>
      <c r="K23" s="404">
        <v>20490</v>
      </c>
      <c r="L23" s="404">
        <v>26677</v>
      </c>
      <c r="M23" s="404">
        <v>10893</v>
      </c>
      <c r="N23" s="404">
        <v>12679</v>
      </c>
      <c r="O23" s="404">
        <v>10062</v>
      </c>
      <c r="P23" s="404">
        <v>10434</v>
      </c>
      <c r="Q23" s="404">
        <v>11045</v>
      </c>
      <c r="R23" s="404">
        <v>7028</v>
      </c>
      <c r="S23" s="404">
        <v>8143</v>
      </c>
      <c r="T23" s="404">
        <v>5316</v>
      </c>
      <c r="U23" s="404" t="s">
        <v>262</v>
      </c>
      <c r="V23" s="404">
        <v>4068</v>
      </c>
      <c r="W23" s="404" t="s">
        <v>262</v>
      </c>
      <c r="X23" s="404">
        <v>4709</v>
      </c>
      <c r="Y23" s="404">
        <v>4276</v>
      </c>
      <c r="Z23" s="404">
        <v>4971</v>
      </c>
      <c r="AA23" s="404">
        <v>4583</v>
      </c>
      <c r="AB23" s="404">
        <v>3565</v>
      </c>
      <c r="AC23" s="404">
        <v>4197</v>
      </c>
      <c r="AD23" s="404">
        <v>2471</v>
      </c>
      <c r="AE23" s="404">
        <v>4189</v>
      </c>
      <c r="AF23" s="404">
        <v>2827</v>
      </c>
      <c r="AG23" s="404">
        <v>2857</v>
      </c>
      <c r="AH23" s="404" t="s">
        <v>262</v>
      </c>
      <c r="AI23" s="404">
        <v>2186</v>
      </c>
      <c r="AJ23" s="404" t="s">
        <v>262</v>
      </c>
      <c r="AK23" s="404">
        <v>1675</v>
      </c>
      <c r="AL23" s="404">
        <v>6508</v>
      </c>
      <c r="AM23" s="404">
        <v>4787</v>
      </c>
      <c r="AN23" s="404">
        <v>4868</v>
      </c>
      <c r="AO23" s="404" t="s">
        <v>262</v>
      </c>
      <c r="AP23" s="404" t="s">
        <v>262</v>
      </c>
      <c r="AQ23" s="404">
        <v>3378</v>
      </c>
      <c r="AR23" s="404">
        <v>1838</v>
      </c>
      <c r="AS23" s="404">
        <v>3854</v>
      </c>
      <c r="AT23" s="404">
        <v>7853</v>
      </c>
      <c r="AU23" s="404">
        <v>5599</v>
      </c>
      <c r="AV23" s="404">
        <v>2821</v>
      </c>
      <c r="AW23" s="404" t="s">
        <v>262</v>
      </c>
      <c r="AX23" s="404">
        <v>6303</v>
      </c>
      <c r="AY23" s="404">
        <v>4012</v>
      </c>
      <c r="AZ23" s="404">
        <v>3958</v>
      </c>
      <c r="BA23" s="404">
        <v>6344</v>
      </c>
      <c r="BB23" s="404">
        <v>4070</v>
      </c>
      <c r="BC23" s="404" t="s">
        <v>262</v>
      </c>
      <c r="BD23" s="404">
        <v>2059</v>
      </c>
      <c r="BE23" s="404">
        <v>2631</v>
      </c>
      <c r="BF23" s="404">
        <v>2199</v>
      </c>
      <c r="BG23" s="404">
        <v>2271</v>
      </c>
      <c r="BH23" s="404">
        <v>18266</v>
      </c>
      <c r="BI23" s="404">
        <v>12089</v>
      </c>
      <c r="BJ23" s="404">
        <v>6206</v>
      </c>
      <c r="BK23" s="404">
        <v>3470</v>
      </c>
      <c r="BL23" s="404">
        <v>4001</v>
      </c>
      <c r="BM23" s="404">
        <v>2276</v>
      </c>
      <c r="BN23" s="404">
        <v>4214</v>
      </c>
      <c r="BO23" s="404">
        <v>2206</v>
      </c>
      <c r="BP23" s="404">
        <v>17503</v>
      </c>
      <c r="BQ23" s="404">
        <v>13718</v>
      </c>
      <c r="BR23" s="404">
        <v>10669</v>
      </c>
      <c r="BS23" s="404">
        <v>6473</v>
      </c>
      <c r="BT23" s="404">
        <v>4310</v>
      </c>
      <c r="BU23" s="404">
        <v>4070</v>
      </c>
      <c r="BV23" s="404">
        <v>3699</v>
      </c>
      <c r="BW23" s="404">
        <v>2928</v>
      </c>
      <c r="BX23" s="404">
        <v>2634</v>
      </c>
      <c r="BY23" s="404">
        <v>2459</v>
      </c>
      <c r="BZ23" s="404">
        <v>2468</v>
      </c>
      <c r="CA23" s="404">
        <v>1616</v>
      </c>
      <c r="CB23" s="404">
        <v>1592</v>
      </c>
      <c r="CC23" s="404">
        <v>995</v>
      </c>
      <c r="CD23" s="404">
        <v>2764</v>
      </c>
      <c r="CE23" s="404">
        <v>1776</v>
      </c>
      <c r="CF23" s="404">
        <v>1586</v>
      </c>
      <c r="CG23" s="404">
        <v>1251</v>
      </c>
      <c r="CH23" s="404">
        <v>959</v>
      </c>
      <c r="CI23" s="404">
        <v>859</v>
      </c>
      <c r="CJ23" s="404">
        <v>808</v>
      </c>
      <c r="CK23" s="404">
        <v>808</v>
      </c>
      <c r="CL23" s="404">
        <v>779</v>
      </c>
      <c r="CM23" s="404">
        <v>748</v>
      </c>
      <c r="CN23" s="404">
        <v>606</v>
      </c>
      <c r="CO23" s="404">
        <v>455</v>
      </c>
      <c r="CP23" s="404">
        <v>375</v>
      </c>
      <c r="CQ23" s="404">
        <v>355</v>
      </c>
      <c r="CR23" s="404">
        <v>204</v>
      </c>
      <c r="CS23" s="404">
        <v>163</v>
      </c>
      <c r="CT23" s="404">
        <v>5316</v>
      </c>
      <c r="CU23" s="404">
        <v>2107</v>
      </c>
      <c r="CV23" s="404">
        <v>15808</v>
      </c>
      <c r="CW23" s="404">
        <v>8665</v>
      </c>
      <c r="CX23" s="404">
        <v>6551</v>
      </c>
      <c r="CY23" s="404">
        <v>4221</v>
      </c>
      <c r="CZ23" s="404">
        <v>3178</v>
      </c>
      <c r="DA23" s="404">
        <v>4619</v>
      </c>
      <c r="DB23" s="404">
        <v>1514</v>
      </c>
      <c r="DC23" s="404">
        <v>16815</v>
      </c>
      <c r="DD23" s="404">
        <v>15251</v>
      </c>
      <c r="DE23" s="404">
        <v>12970</v>
      </c>
      <c r="DF23" s="404">
        <v>10746</v>
      </c>
      <c r="DG23" s="404">
        <v>10488</v>
      </c>
      <c r="DH23" s="404">
        <v>8301</v>
      </c>
      <c r="DI23" s="404">
        <v>7878</v>
      </c>
      <c r="DJ23" s="404">
        <v>6902</v>
      </c>
      <c r="DK23" s="404">
        <v>4619</v>
      </c>
      <c r="DL23" s="404">
        <v>4453</v>
      </c>
      <c r="DM23" s="404">
        <v>3568</v>
      </c>
      <c r="DN23" s="404">
        <v>3684</v>
      </c>
      <c r="DO23" s="404">
        <v>2804</v>
      </c>
      <c r="DP23" s="404">
        <v>2638</v>
      </c>
      <c r="DQ23" s="404">
        <v>10799</v>
      </c>
      <c r="DR23" s="404">
        <v>3159</v>
      </c>
      <c r="DS23" s="404">
        <v>2005</v>
      </c>
      <c r="DT23" s="404">
        <v>590</v>
      </c>
      <c r="DU23" s="404">
        <v>316</v>
      </c>
      <c r="DV23" s="404">
        <v>3497</v>
      </c>
      <c r="DW23" s="404">
        <v>3369</v>
      </c>
      <c r="DX23" s="404">
        <v>995</v>
      </c>
      <c r="DY23" s="404">
        <v>708</v>
      </c>
      <c r="DZ23" s="404">
        <v>742</v>
      </c>
      <c r="EA23" s="404">
        <v>738</v>
      </c>
      <c r="EB23" s="404">
        <v>931</v>
      </c>
      <c r="EC23" s="404">
        <v>2248</v>
      </c>
      <c r="ED23" s="404">
        <v>1571</v>
      </c>
      <c r="EE23" s="404">
        <v>1096</v>
      </c>
      <c r="EF23" s="404">
        <v>936</v>
      </c>
      <c r="EG23" s="404">
        <v>1174</v>
      </c>
      <c r="EH23" s="404">
        <v>1141</v>
      </c>
      <c r="EI23" s="404">
        <v>3274</v>
      </c>
      <c r="EJ23" s="404">
        <v>613</v>
      </c>
      <c r="EK23" s="404">
        <v>914</v>
      </c>
      <c r="EL23" s="404">
        <v>643</v>
      </c>
      <c r="EM23" s="404">
        <v>1014</v>
      </c>
      <c r="EN23" s="404">
        <v>1452</v>
      </c>
      <c r="EO23" s="404">
        <v>1888</v>
      </c>
      <c r="EP23" s="404">
        <v>2058</v>
      </c>
      <c r="EQ23" s="404">
        <v>2668</v>
      </c>
      <c r="ER23" s="404">
        <v>1624</v>
      </c>
      <c r="ES23" s="404">
        <v>1099</v>
      </c>
      <c r="ET23" s="404">
        <v>935</v>
      </c>
      <c r="EU23" s="404">
        <v>965</v>
      </c>
      <c r="EV23" s="404">
        <v>1809</v>
      </c>
      <c r="EW23" s="404" t="s">
        <v>262</v>
      </c>
      <c r="EX23" s="404">
        <v>355</v>
      </c>
      <c r="EY23" s="404">
        <v>1135</v>
      </c>
      <c r="EZ23" s="404">
        <v>1084</v>
      </c>
      <c r="FA23" s="404">
        <v>673</v>
      </c>
      <c r="FB23" s="404">
        <v>2021</v>
      </c>
      <c r="FC23" s="404">
        <v>1254</v>
      </c>
      <c r="FD23" s="404">
        <v>1402</v>
      </c>
      <c r="FE23" s="404">
        <v>767</v>
      </c>
      <c r="FF23" s="404">
        <v>469</v>
      </c>
      <c r="FG23" s="404">
        <v>408</v>
      </c>
      <c r="FH23" s="404">
        <v>2942</v>
      </c>
      <c r="FI23" s="404">
        <v>1301</v>
      </c>
      <c r="FJ23" s="404">
        <v>1072</v>
      </c>
      <c r="FK23" s="404">
        <v>2846</v>
      </c>
      <c r="FL23" s="404">
        <v>2577</v>
      </c>
      <c r="FM23" s="404">
        <v>2091</v>
      </c>
      <c r="FN23" s="404">
        <v>4166</v>
      </c>
      <c r="FO23" s="404">
        <v>1537</v>
      </c>
      <c r="FP23" s="404">
        <v>550</v>
      </c>
      <c r="FQ23" s="404">
        <v>853</v>
      </c>
      <c r="FR23" s="404">
        <v>1486</v>
      </c>
      <c r="FS23" s="404" t="s">
        <v>262</v>
      </c>
      <c r="FT23" s="404">
        <v>1084</v>
      </c>
      <c r="FU23" s="404">
        <v>873</v>
      </c>
      <c r="FV23" s="404">
        <v>426</v>
      </c>
      <c r="FW23" s="404">
        <v>415</v>
      </c>
      <c r="FX23" s="404">
        <v>593</v>
      </c>
      <c r="FY23" s="404">
        <v>1424</v>
      </c>
      <c r="FZ23" s="404">
        <v>2870</v>
      </c>
      <c r="GA23" s="404">
        <v>716</v>
      </c>
      <c r="GB23" s="404">
        <v>721</v>
      </c>
      <c r="GC23" s="404" t="s">
        <v>262</v>
      </c>
      <c r="GD23" s="404">
        <v>716</v>
      </c>
      <c r="GE23" s="404">
        <v>659</v>
      </c>
      <c r="GF23" s="404">
        <v>542</v>
      </c>
      <c r="GG23" s="404">
        <v>335</v>
      </c>
      <c r="GH23" s="404" t="s">
        <v>262</v>
      </c>
      <c r="GI23" s="404">
        <v>737</v>
      </c>
      <c r="GJ23" s="404">
        <v>1376</v>
      </c>
      <c r="GK23" s="404">
        <v>496</v>
      </c>
      <c r="GL23" s="404">
        <v>1850</v>
      </c>
      <c r="GM23" s="404">
        <v>1047</v>
      </c>
      <c r="GN23" s="404">
        <v>949</v>
      </c>
      <c r="GO23" s="404">
        <v>893</v>
      </c>
      <c r="GP23" s="404">
        <v>763</v>
      </c>
      <c r="GQ23" s="404">
        <v>1707</v>
      </c>
      <c r="GR23" s="404" t="s">
        <v>262</v>
      </c>
      <c r="GS23" s="404">
        <v>491</v>
      </c>
      <c r="GT23" s="404">
        <v>1057</v>
      </c>
      <c r="GU23" s="404">
        <v>410</v>
      </c>
      <c r="GV23" s="404">
        <v>1780</v>
      </c>
      <c r="GW23" s="404">
        <v>722</v>
      </c>
      <c r="GX23" s="404">
        <v>435</v>
      </c>
      <c r="GY23" s="404">
        <v>3760</v>
      </c>
      <c r="GZ23" s="404">
        <v>2395</v>
      </c>
      <c r="HA23" s="404">
        <v>766</v>
      </c>
      <c r="HB23" s="404">
        <v>623</v>
      </c>
      <c r="HC23" s="404">
        <v>523</v>
      </c>
      <c r="HD23" s="404">
        <v>1270</v>
      </c>
      <c r="HE23" s="404">
        <v>748</v>
      </c>
      <c r="HF23" s="404">
        <v>710</v>
      </c>
      <c r="HG23" s="404">
        <v>631</v>
      </c>
      <c r="HH23" s="404">
        <v>965</v>
      </c>
      <c r="HI23" s="404">
        <v>1123</v>
      </c>
      <c r="HJ23" s="404" t="s">
        <v>262</v>
      </c>
      <c r="HK23" s="404">
        <v>1063</v>
      </c>
      <c r="HL23" s="404">
        <v>386</v>
      </c>
      <c r="HM23" s="404">
        <v>1899</v>
      </c>
      <c r="HN23" s="404">
        <v>1913</v>
      </c>
      <c r="HO23" s="404">
        <v>1279</v>
      </c>
      <c r="HP23" s="404">
        <v>783</v>
      </c>
      <c r="HQ23" s="404">
        <v>1491</v>
      </c>
      <c r="HR23" s="404">
        <v>1933</v>
      </c>
      <c r="HS23" s="404">
        <v>956</v>
      </c>
      <c r="HT23" s="404">
        <v>1005</v>
      </c>
      <c r="HU23" s="404">
        <v>489</v>
      </c>
      <c r="HV23" s="404" t="s">
        <v>262</v>
      </c>
      <c r="HW23" s="404">
        <v>795</v>
      </c>
      <c r="HX23" s="404">
        <v>625</v>
      </c>
      <c r="HY23" s="404">
        <v>721</v>
      </c>
      <c r="HZ23" s="404">
        <v>481</v>
      </c>
      <c r="IA23" s="404">
        <v>464</v>
      </c>
      <c r="IB23" s="404">
        <v>740</v>
      </c>
      <c r="IC23" s="404">
        <v>747</v>
      </c>
      <c r="ID23" s="404">
        <v>1562</v>
      </c>
      <c r="IE23" s="404">
        <v>955</v>
      </c>
      <c r="IF23" s="404">
        <v>757</v>
      </c>
      <c r="IG23" s="404">
        <v>1135</v>
      </c>
      <c r="IH23" s="404">
        <v>637</v>
      </c>
      <c r="II23" s="404">
        <v>717</v>
      </c>
      <c r="IJ23" s="404">
        <v>1585</v>
      </c>
      <c r="IK23" s="412" t="s">
        <v>262</v>
      </c>
      <c r="IL23" s="404">
        <v>269</v>
      </c>
      <c r="IM23" s="404">
        <v>493</v>
      </c>
      <c r="IN23" s="404">
        <v>328</v>
      </c>
      <c r="IO23" s="404">
        <v>535</v>
      </c>
      <c r="IP23" s="404">
        <v>463</v>
      </c>
      <c r="IQ23" s="404">
        <v>386</v>
      </c>
      <c r="IR23" s="404">
        <v>243</v>
      </c>
      <c r="IS23" s="404">
        <v>224</v>
      </c>
      <c r="IT23" s="404">
        <v>427</v>
      </c>
      <c r="IU23" s="404">
        <v>603</v>
      </c>
      <c r="IV23" s="404">
        <v>4393</v>
      </c>
      <c r="IW23" s="404">
        <v>1692</v>
      </c>
      <c r="IX23" s="404">
        <v>1119</v>
      </c>
      <c r="IY23" s="404">
        <v>462</v>
      </c>
      <c r="IZ23" s="404">
        <v>956</v>
      </c>
      <c r="JA23" s="404">
        <v>702</v>
      </c>
      <c r="JB23" s="404">
        <v>541</v>
      </c>
      <c r="JC23" s="404">
        <v>997</v>
      </c>
      <c r="JD23" s="404">
        <v>1561</v>
      </c>
      <c r="JE23" s="404">
        <v>3704</v>
      </c>
      <c r="JF23" s="404">
        <v>640</v>
      </c>
      <c r="JG23" s="404">
        <v>778</v>
      </c>
      <c r="JH23" s="404">
        <v>1166</v>
      </c>
      <c r="JI23" s="404">
        <v>1004</v>
      </c>
      <c r="JJ23" s="404">
        <v>1777</v>
      </c>
      <c r="JK23" s="404">
        <v>577</v>
      </c>
      <c r="JL23" s="404">
        <v>259</v>
      </c>
      <c r="JM23" s="404">
        <v>388</v>
      </c>
      <c r="JN23" s="404">
        <v>608</v>
      </c>
      <c r="JO23" s="404">
        <v>594</v>
      </c>
      <c r="JP23" s="404">
        <v>1200</v>
      </c>
      <c r="JQ23" s="404">
        <v>5125</v>
      </c>
    </row>
    <row r="24" spans="1:277" s="386" customFormat="1" ht="23.25" customHeight="1" x14ac:dyDescent="0.3">
      <c r="A24" s="186"/>
      <c r="B24" s="64" t="s">
        <v>2</v>
      </c>
      <c r="C24" s="404">
        <v>795093</v>
      </c>
      <c r="D24" s="404">
        <v>350830</v>
      </c>
      <c r="E24" s="404">
        <v>140153</v>
      </c>
      <c r="F24" s="404">
        <v>136270</v>
      </c>
      <c r="G24" s="404">
        <v>162940</v>
      </c>
      <c r="H24" s="404">
        <v>4900</v>
      </c>
      <c r="I24" s="413"/>
      <c r="J24" s="404">
        <v>43900</v>
      </c>
      <c r="K24" s="404">
        <v>20500</v>
      </c>
      <c r="L24" s="404">
        <v>26700</v>
      </c>
      <c r="M24" s="404">
        <v>21400</v>
      </c>
      <c r="N24" s="404">
        <v>12700</v>
      </c>
      <c r="O24" s="404">
        <v>10000</v>
      </c>
      <c r="P24" s="404">
        <v>10400</v>
      </c>
      <c r="Q24" s="404">
        <v>11100</v>
      </c>
      <c r="R24" s="404">
        <v>7040</v>
      </c>
      <c r="S24" s="404">
        <v>8140</v>
      </c>
      <c r="T24" s="404">
        <v>5310</v>
      </c>
      <c r="U24" s="404" t="s">
        <v>262</v>
      </c>
      <c r="V24" s="404">
        <v>4050</v>
      </c>
      <c r="W24" s="404" t="s">
        <v>262</v>
      </c>
      <c r="X24" s="404">
        <v>4690</v>
      </c>
      <c r="Y24" s="404">
        <v>4320</v>
      </c>
      <c r="Z24" s="404">
        <v>5010</v>
      </c>
      <c r="AA24" s="404">
        <v>4430</v>
      </c>
      <c r="AB24" s="404">
        <v>3570</v>
      </c>
      <c r="AC24" s="404">
        <v>4240</v>
      </c>
      <c r="AD24" s="404">
        <v>2480</v>
      </c>
      <c r="AE24" s="404">
        <v>4160</v>
      </c>
      <c r="AF24" s="404">
        <v>2830</v>
      </c>
      <c r="AG24" s="404">
        <v>2880</v>
      </c>
      <c r="AH24" s="404" t="s">
        <v>262</v>
      </c>
      <c r="AI24" s="404">
        <v>2210</v>
      </c>
      <c r="AJ24" s="404" t="s">
        <v>262</v>
      </c>
      <c r="AK24" s="404">
        <v>1690</v>
      </c>
      <c r="AL24" s="404">
        <v>6470</v>
      </c>
      <c r="AM24" s="404">
        <v>4780</v>
      </c>
      <c r="AN24" s="404">
        <v>4890</v>
      </c>
      <c r="AO24" s="404" t="s">
        <v>262</v>
      </c>
      <c r="AP24" s="404" t="s">
        <v>262</v>
      </c>
      <c r="AQ24" s="404">
        <v>3390</v>
      </c>
      <c r="AR24" s="404">
        <v>1780</v>
      </c>
      <c r="AS24" s="404">
        <v>3850</v>
      </c>
      <c r="AT24" s="404">
        <v>7830</v>
      </c>
      <c r="AU24" s="404">
        <v>5460</v>
      </c>
      <c r="AV24" s="404">
        <v>2620</v>
      </c>
      <c r="AW24" s="404" t="s">
        <v>262</v>
      </c>
      <c r="AX24" s="404">
        <v>6210</v>
      </c>
      <c r="AY24" s="404">
        <v>3970</v>
      </c>
      <c r="AZ24" s="404">
        <v>3900</v>
      </c>
      <c r="BA24" s="404">
        <v>6250</v>
      </c>
      <c r="BB24" s="404">
        <v>4140</v>
      </c>
      <c r="BC24" s="404" t="s">
        <v>262</v>
      </c>
      <c r="BD24" s="404">
        <v>2030</v>
      </c>
      <c r="BE24" s="404">
        <v>2320</v>
      </c>
      <c r="BF24" s="404">
        <v>2240</v>
      </c>
      <c r="BG24" s="404">
        <v>2280</v>
      </c>
      <c r="BH24" s="404">
        <v>18300</v>
      </c>
      <c r="BI24" s="404">
        <v>12100</v>
      </c>
      <c r="BJ24" s="404">
        <v>6100</v>
      </c>
      <c r="BK24" s="404">
        <v>3450</v>
      </c>
      <c r="BL24" s="404">
        <v>4000</v>
      </c>
      <c r="BM24" s="404">
        <v>2280</v>
      </c>
      <c r="BN24" s="404">
        <v>4210</v>
      </c>
      <c r="BO24" s="404">
        <v>2230</v>
      </c>
      <c r="BP24" s="404">
        <v>16600</v>
      </c>
      <c r="BQ24" s="404">
        <v>13640</v>
      </c>
      <c r="BR24" s="404">
        <v>10407</v>
      </c>
      <c r="BS24" s="404">
        <v>6080</v>
      </c>
      <c r="BT24" s="404">
        <v>4260</v>
      </c>
      <c r="BU24" s="404">
        <v>3990</v>
      </c>
      <c r="BV24" s="404">
        <v>3440</v>
      </c>
      <c r="BW24" s="404">
        <v>3080</v>
      </c>
      <c r="BX24" s="404">
        <v>2730</v>
      </c>
      <c r="BY24" s="404">
        <v>2600</v>
      </c>
      <c r="BZ24" s="404">
        <v>2490</v>
      </c>
      <c r="CA24" s="404">
        <v>1700</v>
      </c>
      <c r="CB24" s="404">
        <v>1560</v>
      </c>
      <c r="CC24" s="404">
        <v>1000</v>
      </c>
      <c r="CD24" s="404">
        <v>2740</v>
      </c>
      <c r="CE24" s="404">
        <v>1760</v>
      </c>
      <c r="CF24" s="404">
        <v>1570</v>
      </c>
      <c r="CG24" s="404">
        <v>1240</v>
      </c>
      <c r="CH24" s="404">
        <v>950</v>
      </c>
      <c r="CI24" s="404">
        <v>850</v>
      </c>
      <c r="CJ24" s="404">
        <v>800</v>
      </c>
      <c r="CK24" s="404">
        <v>800</v>
      </c>
      <c r="CL24" s="404">
        <v>770</v>
      </c>
      <c r="CM24" s="404">
        <v>740</v>
      </c>
      <c r="CN24" s="404">
        <v>600</v>
      </c>
      <c r="CO24" s="404">
        <v>450</v>
      </c>
      <c r="CP24" s="404">
        <v>370</v>
      </c>
      <c r="CQ24" s="404">
        <v>350</v>
      </c>
      <c r="CR24" s="404">
        <v>200</v>
      </c>
      <c r="CS24" s="404">
        <v>160</v>
      </c>
      <c r="CT24" s="404">
        <v>5310</v>
      </c>
      <c r="CU24" s="404">
        <v>2080</v>
      </c>
      <c r="CV24" s="404">
        <v>15500</v>
      </c>
      <c r="CW24" s="404">
        <v>8930</v>
      </c>
      <c r="CX24" s="404">
        <v>6640</v>
      </c>
      <c r="CY24" s="404">
        <v>4406</v>
      </c>
      <c r="CZ24" s="404">
        <v>3020</v>
      </c>
      <c r="DA24" s="404">
        <v>4700</v>
      </c>
      <c r="DB24" s="404">
        <v>1640</v>
      </c>
      <c r="DC24" s="404">
        <v>17400</v>
      </c>
      <c r="DD24" s="404">
        <v>15710</v>
      </c>
      <c r="DE24" s="404">
        <v>13700</v>
      </c>
      <c r="DF24" s="404">
        <v>11410</v>
      </c>
      <c r="DG24" s="404">
        <v>10600</v>
      </c>
      <c r="DH24" s="404">
        <v>8700</v>
      </c>
      <c r="DI24" s="404">
        <v>8250</v>
      </c>
      <c r="DJ24" s="404">
        <v>7340</v>
      </c>
      <c r="DK24" s="404">
        <v>4660</v>
      </c>
      <c r="DL24" s="404">
        <v>4590</v>
      </c>
      <c r="DM24" s="404">
        <v>3810</v>
      </c>
      <c r="DN24" s="404">
        <v>3750</v>
      </c>
      <c r="DO24" s="404">
        <v>2830</v>
      </c>
      <c r="DP24" s="404">
        <v>2690</v>
      </c>
      <c r="DQ24" s="404">
        <v>10790</v>
      </c>
      <c r="DR24" s="404">
        <v>3430</v>
      </c>
      <c r="DS24" s="404">
        <v>2170</v>
      </c>
      <c r="DT24" s="404">
        <v>650</v>
      </c>
      <c r="DU24" s="404">
        <v>330</v>
      </c>
      <c r="DV24" s="404">
        <v>3460</v>
      </c>
      <c r="DW24" s="404">
        <v>3400</v>
      </c>
      <c r="DX24" s="404">
        <v>989</v>
      </c>
      <c r="DY24" s="404">
        <v>713</v>
      </c>
      <c r="DZ24" s="404">
        <v>750</v>
      </c>
      <c r="EA24" s="404">
        <v>746</v>
      </c>
      <c r="EB24" s="404">
        <v>939</v>
      </c>
      <c r="EC24" s="404">
        <v>2280</v>
      </c>
      <c r="ED24" s="404">
        <v>1590</v>
      </c>
      <c r="EE24" s="404">
        <v>1110</v>
      </c>
      <c r="EF24" s="404">
        <v>947</v>
      </c>
      <c r="EG24" s="404">
        <v>1190</v>
      </c>
      <c r="EH24" s="404">
        <v>1160</v>
      </c>
      <c r="EI24" s="404">
        <v>3320</v>
      </c>
      <c r="EJ24" s="404">
        <v>623</v>
      </c>
      <c r="EK24" s="404">
        <v>928</v>
      </c>
      <c r="EL24" s="404">
        <v>652</v>
      </c>
      <c r="EM24" s="404">
        <v>1030</v>
      </c>
      <c r="EN24" s="404">
        <v>1470</v>
      </c>
      <c r="EO24" s="404">
        <v>1920</v>
      </c>
      <c r="EP24" s="404">
        <v>2090</v>
      </c>
      <c r="EQ24" s="404">
        <v>2710</v>
      </c>
      <c r="ER24" s="404">
        <v>1650</v>
      </c>
      <c r="ES24" s="404">
        <v>1100</v>
      </c>
      <c r="ET24" s="404">
        <v>938</v>
      </c>
      <c r="EU24" s="404">
        <v>972</v>
      </c>
      <c r="EV24" s="404">
        <v>1830</v>
      </c>
      <c r="EW24" s="404" t="s">
        <v>262</v>
      </c>
      <c r="EX24" s="404">
        <v>359</v>
      </c>
      <c r="EY24" s="404">
        <v>1140</v>
      </c>
      <c r="EZ24" s="404">
        <v>1090</v>
      </c>
      <c r="FA24" s="404">
        <v>679</v>
      </c>
      <c r="FB24" s="404">
        <v>2040</v>
      </c>
      <c r="FC24" s="404">
        <v>1260</v>
      </c>
      <c r="FD24" s="404">
        <v>1410</v>
      </c>
      <c r="FE24" s="404">
        <v>775</v>
      </c>
      <c r="FF24" s="404">
        <v>474</v>
      </c>
      <c r="FG24" s="404">
        <v>414</v>
      </c>
      <c r="FH24" s="404">
        <v>2970</v>
      </c>
      <c r="FI24" s="404">
        <v>1310</v>
      </c>
      <c r="FJ24" s="404">
        <v>1080</v>
      </c>
      <c r="FK24" s="404">
        <v>2850</v>
      </c>
      <c r="FL24" s="404">
        <v>2570</v>
      </c>
      <c r="FM24" s="404">
        <v>2100</v>
      </c>
      <c r="FN24" s="404">
        <v>4220</v>
      </c>
      <c r="FO24" s="404">
        <v>1550</v>
      </c>
      <c r="FP24" s="404">
        <v>557</v>
      </c>
      <c r="FQ24" s="404">
        <v>866</v>
      </c>
      <c r="FR24" s="404">
        <v>1490</v>
      </c>
      <c r="FS24" s="404" t="s">
        <v>262</v>
      </c>
      <c r="FT24" s="404">
        <v>1090</v>
      </c>
      <c r="FU24" s="404">
        <v>885</v>
      </c>
      <c r="FV24" s="404">
        <v>430</v>
      </c>
      <c r="FW24" s="404">
        <v>421</v>
      </c>
      <c r="FX24" s="404">
        <v>594</v>
      </c>
      <c r="FY24" s="404">
        <v>1430</v>
      </c>
      <c r="FZ24" s="404">
        <v>2900</v>
      </c>
      <c r="GA24" s="404">
        <v>718</v>
      </c>
      <c r="GB24" s="404">
        <v>717</v>
      </c>
      <c r="GC24" s="404" t="s">
        <v>262</v>
      </c>
      <c r="GD24" s="404">
        <v>724</v>
      </c>
      <c r="GE24" s="404">
        <v>667</v>
      </c>
      <c r="GF24" s="404">
        <v>549</v>
      </c>
      <c r="GG24" s="404">
        <v>338</v>
      </c>
      <c r="GH24" s="404" t="s">
        <v>262</v>
      </c>
      <c r="GI24" s="404">
        <v>746</v>
      </c>
      <c r="GJ24" s="404">
        <v>1390</v>
      </c>
      <c r="GK24" s="404">
        <v>494</v>
      </c>
      <c r="GL24" s="404">
        <v>1860</v>
      </c>
      <c r="GM24" s="404">
        <v>1040</v>
      </c>
      <c r="GN24" s="404">
        <v>951</v>
      </c>
      <c r="GO24" s="404">
        <v>905</v>
      </c>
      <c r="GP24" s="404">
        <v>774</v>
      </c>
      <c r="GQ24" s="404">
        <v>1720</v>
      </c>
      <c r="GR24" s="404" t="s">
        <v>262</v>
      </c>
      <c r="GS24" s="404">
        <v>498</v>
      </c>
      <c r="GT24" s="404">
        <v>1060</v>
      </c>
      <c r="GU24" s="404">
        <v>414</v>
      </c>
      <c r="GV24" s="404">
        <v>1790</v>
      </c>
      <c r="GW24" s="404">
        <v>730</v>
      </c>
      <c r="GX24" s="404">
        <v>437</v>
      </c>
      <c r="GY24" s="404">
        <v>3800</v>
      </c>
      <c r="GZ24" s="404">
        <v>2420</v>
      </c>
      <c r="HA24" s="404">
        <v>779</v>
      </c>
      <c r="HB24" s="404">
        <v>632</v>
      </c>
      <c r="HC24" s="404">
        <v>528</v>
      </c>
      <c r="HD24" s="404">
        <v>1290</v>
      </c>
      <c r="HE24" s="404">
        <v>758</v>
      </c>
      <c r="HF24" s="404">
        <v>722</v>
      </c>
      <c r="HG24" s="404">
        <v>640</v>
      </c>
      <c r="HH24" s="404">
        <v>981</v>
      </c>
      <c r="HI24" s="404">
        <v>1140</v>
      </c>
      <c r="HJ24" s="404" t="s">
        <v>262</v>
      </c>
      <c r="HK24" s="404">
        <v>1080</v>
      </c>
      <c r="HL24" s="404">
        <v>384</v>
      </c>
      <c r="HM24" s="404">
        <v>1910</v>
      </c>
      <c r="HN24" s="404">
        <v>1910</v>
      </c>
      <c r="HO24" s="404">
        <v>1280</v>
      </c>
      <c r="HP24" s="404">
        <v>791</v>
      </c>
      <c r="HQ24" s="404">
        <v>1520</v>
      </c>
      <c r="HR24" s="404">
        <v>1940</v>
      </c>
      <c r="HS24" s="404">
        <v>962</v>
      </c>
      <c r="HT24" s="404">
        <v>1020</v>
      </c>
      <c r="HU24" s="404">
        <v>493</v>
      </c>
      <c r="HV24" s="404" t="s">
        <v>262</v>
      </c>
      <c r="HW24" s="404">
        <v>804</v>
      </c>
      <c r="HX24" s="404">
        <v>633</v>
      </c>
      <c r="HY24" s="404">
        <v>730</v>
      </c>
      <c r="HZ24" s="404">
        <v>488</v>
      </c>
      <c r="IA24" s="404">
        <v>469</v>
      </c>
      <c r="IB24" s="404">
        <v>747</v>
      </c>
      <c r="IC24" s="404">
        <v>761</v>
      </c>
      <c r="ID24" s="404">
        <v>1580</v>
      </c>
      <c r="IE24" s="404">
        <v>920</v>
      </c>
      <c r="IF24" s="404">
        <v>720</v>
      </c>
      <c r="IG24" s="404">
        <v>1058</v>
      </c>
      <c r="IH24" s="404">
        <v>652</v>
      </c>
      <c r="II24" s="404">
        <v>735</v>
      </c>
      <c r="IJ24" s="404">
        <v>1620</v>
      </c>
      <c r="IK24" s="412" t="s">
        <v>262</v>
      </c>
      <c r="IL24" s="404">
        <v>274</v>
      </c>
      <c r="IM24" s="404">
        <v>502</v>
      </c>
      <c r="IN24" s="404">
        <v>334</v>
      </c>
      <c r="IO24" s="404">
        <v>547</v>
      </c>
      <c r="IP24" s="404">
        <v>475</v>
      </c>
      <c r="IQ24" s="404">
        <v>394</v>
      </c>
      <c r="IR24" s="404">
        <v>249</v>
      </c>
      <c r="IS24" s="404">
        <v>229</v>
      </c>
      <c r="IT24" s="404">
        <v>437</v>
      </c>
      <c r="IU24" s="404">
        <v>616</v>
      </c>
      <c r="IV24" s="404">
        <v>4480</v>
      </c>
      <c r="IW24" s="404">
        <v>1730</v>
      </c>
      <c r="IX24" s="404">
        <v>1140</v>
      </c>
      <c r="IY24" s="404">
        <v>466</v>
      </c>
      <c r="IZ24" s="404">
        <v>949</v>
      </c>
      <c r="JA24" s="404">
        <v>712</v>
      </c>
      <c r="JB24" s="404">
        <v>553</v>
      </c>
      <c r="JC24" s="404">
        <v>1020</v>
      </c>
      <c r="JD24" s="404">
        <v>1590</v>
      </c>
      <c r="JE24" s="404">
        <v>3770</v>
      </c>
      <c r="JF24" s="404">
        <v>652</v>
      </c>
      <c r="JG24" s="404">
        <v>794</v>
      </c>
      <c r="JH24" s="404">
        <v>1190</v>
      </c>
      <c r="JI24" s="404">
        <v>1020</v>
      </c>
      <c r="JJ24" s="404">
        <v>1810</v>
      </c>
      <c r="JK24" s="404">
        <v>588</v>
      </c>
      <c r="JL24" s="404">
        <v>265</v>
      </c>
      <c r="JM24" s="404">
        <v>398</v>
      </c>
      <c r="JN24" s="404">
        <v>622</v>
      </c>
      <c r="JO24" s="404">
        <v>604</v>
      </c>
      <c r="JP24" s="404">
        <v>1110</v>
      </c>
      <c r="JQ24" s="404">
        <v>4900</v>
      </c>
    </row>
    <row r="25" spans="1:277" s="386" customFormat="1" ht="16.95" customHeight="1" x14ac:dyDescent="0.3">
      <c r="A25" s="414"/>
      <c r="B25" s="414" t="s">
        <v>65</v>
      </c>
      <c r="C25" s="20"/>
      <c r="D25" s="20"/>
      <c r="E25" s="20"/>
      <c r="F25" s="20"/>
      <c r="G25" s="20"/>
      <c r="H25" s="415"/>
      <c r="I25" s="20"/>
      <c r="J25" s="20"/>
      <c r="K25" s="21"/>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416"/>
      <c r="AZ25" s="416"/>
      <c r="BA25" s="416"/>
      <c r="BB25" s="416"/>
      <c r="BC25" s="416"/>
      <c r="BD25" s="416"/>
      <c r="BE25" s="416"/>
      <c r="BF25" s="416"/>
      <c r="BG25" s="416"/>
      <c r="BH25" s="21"/>
      <c r="BI25" s="416"/>
      <c r="BJ25" s="416"/>
      <c r="BK25" s="416"/>
      <c r="BL25" s="416"/>
      <c r="BM25" s="416"/>
      <c r="BN25" s="416"/>
      <c r="BO25" s="416"/>
      <c r="BP25" s="416"/>
      <c r="BQ25" s="416"/>
      <c r="BR25" s="416"/>
      <c r="BS25" s="416"/>
      <c r="BT25" s="416"/>
      <c r="BU25" s="416"/>
      <c r="BV25" s="416"/>
      <c r="BW25" s="416"/>
      <c r="BX25" s="416"/>
      <c r="BY25" s="416"/>
      <c r="BZ25" s="416"/>
      <c r="CA25" s="416"/>
      <c r="CB25" s="416"/>
      <c r="CC25" s="416"/>
      <c r="CD25" s="416"/>
      <c r="CE25" s="416"/>
      <c r="CF25" s="416"/>
      <c r="CG25" s="416"/>
      <c r="CH25" s="416"/>
      <c r="CI25" s="416"/>
      <c r="CJ25" s="416"/>
      <c r="CK25" s="416"/>
      <c r="CL25" s="416"/>
      <c r="CM25" s="416"/>
      <c r="CN25" s="416"/>
      <c r="CO25" s="416"/>
      <c r="CP25" s="416"/>
      <c r="CQ25" s="416"/>
      <c r="CR25" s="416"/>
      <c r="CS25" s="416"/>
      <c r="CT25" s="416"/>
      <c r="CU25" s="416"/>
      <c r="CV25" s="416"/>
      <c r="CW25" s="416"/>
      <c r="CX25" s="416"/>
      <c r="CY25" s="416"/>
      <c r="CZ25" s="416"/>
      <c r="DA25" s="416"/>
      <c r="DB25" s="416"/>
      <c r="DC25" s="416"/>
      <c r="DD25" s="416"/>
      <c r="DE25" s="416"/>
      <c r="DF25" s="416"/>
      <c r="DG25" s="416"/>
      <c r="DH25" s="416"/>
      <c r="DI25" s="416"/>
      <c r="DJ25" s="21"/>
      <c r="DK25" s="416"/>
      <c r="DL25" s="416"/>
      <c r="DM25" s="416"/>
      <c r="DN25" s="416"/>
      <c r="DO25" s="416"/>
      <c r="DP25" s="416"/>
      <c r="DQ25" s="416"/>
      <c r="DR25" s="416"/>
      <c r="DS25" s="416"/>
      <c r="DT25" s="416"/>
      <c r="DU25" s="416"/>
      <c r="DV25" s="416"/>
      <c r="DW25" s="416"/>
      <c r="DX25" s="416"/>
      <c r="DY25" s="416"/>
      <c r="DZ25" s="416"/>
      <c r="EA25" s="416"/>
      <c r="EB25" s="416"/>
      <c r="EC25" s="416"/>
      <c r="ED25" s="416"/>
      <c r="EE25" s="416"/>
      <c r="EF25" s="416"/>
      <c r="EG25" s="416"/>
      <c r="EH25" s="416"/>
      <c r="EI25" s="416"/>
      <c r="EJ25" s="416"/>
      <c r="EK25" s="416"/>
      <c r="EL25" s="416"/>
      <c r="EM25" s="416"/>
      <c r="EN25" s="416"/>
      <c r="EO25" s="416"/>
      <c r="EP25" s="416"/>
      <c r="EQ25" s="416"/>
      <c r="ER25" s="416"/>
      <c r="ES25" s="416"/>
      <c r="ET25" s="416"/>
      <c r="EU25" s="416"/>
      <c r="EV25" s="416"/>
      <c r="EW25" s="416"/>
      <c r="EX25" s="416"/>
      <c r="EY25" s="416"/>
      <c r="EZ25" s="416"/>
      <c r="FA25" s="416"/>
      <c r="FB25" s="416"/>
      <c r="FC25" s="416"/>
      <c r="FD25" s="416"/>
      <c r="FE25" s="416"/>
      <c r="FF25" s="416"/>
      <c r="FG25" s="416"/>
      <c r="FH25" s="416"/>
      <c r="FI25" s="416"/>
      <c r="FJ25" s="416"/>
      <c r="FK25" s="21"/>
      <c r="FL25" s="416"/>
      <c r="FM25" s="416"/>
      <c r="FN25" s="416"/>
      <c r="FO25" s="416"/>
      <c r="FP25" s="416"/>
      <c r="FQ25" s="416"/>
      <c r="FR25" s="416"/>
      <c r="FS25" s="416"/>
      <c r="FT25" s="416"/>
      <c r="FU25" s="416"/>
      <c r="FV25" s="416"/>
      <c r="FW25" s="416"/>
      <c r="FX25" s="416"/>
      <c r="FY25" s="416"/>
      <c r="FZ25" s="416"/>
      <c r="GA25" s="416"/>
      <c r="GB25" s="416"/>
      <c r="GC25" s="416"/>
      <c r="GD25" s="416"/>
      <c r="GE25" s="416"/>
      <c r="GF25" s="416"/>
      <c r="GG25" s="416"/>
      <c r="GH25" s="416"/>
      <c r="GI25" s="416"/>
      <c r="GJ25" s="416"/>
      <c r="GK25" s="416"/>
      <c r="GL25" s="416"/>
      <c r="GM25" s="416"/>
      <c r="GN25" s="416"/>
      <c r="GO25" s="416"/>
      <c r="GP25" s="416"/>
      <c r="GQ25" s="416"/>
      <c r="GR25" s="416"/>
      <c r="GS25" s="416"/>
      <c r="GT25" s="416"/>
      <c r="GU25" s="416"/>
      <c r="GV25" s="416"/>
      <c r="GW25" s="416"/>
      <c r="GX25" s="416"/>
      <c r="GY25" s="416"/>
      <c r="GZ25" s="416"/>
      <c r="HA25" s="416"/>
      <c r="HB25" s="416"/>
      <c r="HC25" s="416"/>
      <c r="HD25" s="416"/>
      <c r="HE25" s="416"/>
      <c r="HF25" s="416"/>
      <c r="HG25" s="416"/>
      <c r="HH25" s="416"/>
      <c r="HI25" s="416"/>
      <c r="HJ25" s="416"/>
      <c r="HK25" s="416"/>
      <c r="HL25" s="416"/>
      <c r="HM25" s="416"/>
      <c r="HN25" s="416"/>
      <c r="HO25" s="416"/>
      <c r="HP25" s="416"/>
      <c r="HQ25" s="416"/>
      <c r="HR25" s="416"/>
      <c r="HS25" s="416"/>
      <c r="HT25" s="416"/>
      <c r="HU25" s="416"/>
      <c r="HV25" s="416"/>
      <c r="HW25" s="416"/>
      <c r="HX25" s="416"/>
      <c r="HY25" s="416"/>
      <c r="HZ25" s="416"/>
      <c r="IA25" s="416"/>
      <c r="IB25" s="416"/>
      <c r="IC25" s="416"/>
      <c r="ID25" s="416"/>
      <c r="IE25" s="416"/>
      <c r="IF25" s="416"/>
      <c r="IG25" s="416"/>
      <c r="IH25" s="416"/>
      <c r="II25" s="416"/>
      <c r="IJ25" s="416"/>
      <c r="IK25" s="416"/>
      <c r="IL25" s="416"/>
      <c r="IM25" s="416"/>
      <c r="IN25" s="416"/>
      <c r="IO25" s="416"/>
      <c r="IP25" s="416"/>
      <c r="IQ25" s="416"/>
      <c r="IR25" s="416"/>
      <c r="IS25" s="416"/>
      <c r="IT25" s="416"/>
      <c r="IU25" s="416"/>
      <c r="IV25" s="416"/>
      <c r="IW25" s="416"/>
      <c r="IX25" s="416"/>
      <c r="IY25" s="416"/>
      <c r="IZ25" s="416"/>
      <c r="JA25" s="416"/>
      <c r="JB25" s="416"/>
    </row>
    <row r="26" spans="1:277" ht="15.6" customHeight="1" x14ac:dyDescent="0.3">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U27"/>
  <sheetViews>
    <sheetView showGridLines="0" zoomScaleNormal="100" workbookViewId="0">
      <pane xSplit="2" topLeftCell="C1" activePane="topRight" state="frozen"/>
      <selection pane="topRight"/>
    </sheetView>
  </sheetViews>
  <sheetFormatPr defaultColWidth="9" defaultRowHeight="23.25" customHeight="1" x14ac:dyDescent="0.3"/>
  <cols>
    <col min="1" max="1" width="3.44140625" style="614" customWidth="1"/>
    <col min="2" max="2" width="24.21875" style="614" bestFit="1" customWidth="1"/>
    <col min="3" max="7" width="16" style="780" customWidth="1"/>
    <col min="8" max="8" width="17.88671875" style="780" customWidth="1"/>
    <col min="9" max="9" width="16" style="780" customWidth="1"/>
    <col min="10" max="273" width="16" style="614" customWidth="1"/>
    <col min="274" max="281" width="16.77734375" style="614" customWidth="1"/>
    <col min="282" max="16384" width="9" style="614"/>
  </cols>
  <sheetData>
    <row r="1" spans="1:281" ht="23.25" customHeight="1" x14ac:dyDescent="0.3">
      <c r="B1" s="779" t="s">
        <v>1486</v>
      </c>
      <c r="H1" s="781"/>
      <c r="J1" s="780"/>
    </row>
    <row r="2" spans="1:281" ht="23.25" customHeight="1" x14ac:dyDescent="0.3">
      <c r="A2" s="615"/>
      <c r="B2" s="615" t="s">
        <v>821</v>
      </c>
      <c r="C2" s="782"/>
      <c r="D2" s="782"/>
      <c r="E2" s="782"/>
      <c r="F2" s="782"/>
      <c r="G2" s="782"/>
      <c r="H2" s="783"/>
      <c r="I2" s="782"/>
      <c r="J2" s="782"/>
      <c r="K2" s="615"/>
      <c r="L2" s="615"/>
      <c r="M2" s="615"/>
      <c r="N2" s="615"/>
      <c r="O2" s="615"/>
      <c r="P2" s="615"/>
      <c r="Q2" s="615"/>
      <c r="R2" s="615"/>
      <c r="S2" s="615"/>
      <c r="T2" s="615"/>
      <c r="U2" s="615"/>
      <c r="V2" s="615"/>
      <c r="W2" s="615"/>
      <c r="X2" s="615"/>
      <c r="Y2" s="615"/>
      <c r="Z2" s="615"/>
      <c r="AA2" s="615"/>
      <c r="AB2" s="615"/>
      <c r="AC2" s="615"/>
      <c r="AD2" s="615"/>
      <c r="AE2" s="615"/>
      <c r="AF2" s="615"/>
      <c r="AG2" s="615"/>
      <c r="AH2" s="615"/>
      <c r="AI2" s="615"/>
      <c r="AJ2" s="615"/>
      <c r="AK2" s="615"/>
      <c r="AL2" s="615"/>
      <c r="AM2" s="615"/>
      <c r="AN2" s="615"/>
      <c r="AO2" s="615"/>
      <c r="AP2" s="615"/>
      <c r="AQ2" s="615"/>
      <c r="AR2" s="615"/>
      <c r="AS2" s="615"/>
      <c r="AT2" s="615"/>
      <c r="AU2" s="615"/>
      <c r="AV2" s="615"/>
      <c r="AW2" s="615"/>
      <c r="AX2" s="615"/>
      <c r="AY2" s="615"/>
      <c r="AZ2" s="615"/>
      <c r="BA2" s="615"/>
      <c r="BB2" s="615"/>
      <c r="BC2" s="615"/>
      <c r="BD2" s="615"/>
      <c r="BE2" s="615"/>
      <c r="BF2" s="615"/>
      <c r="BG2" s="615"/>
      <c r="BH2" s="615"/>
      <c r="BI2" s="615"/>
      <c r="BJ2" s="615"/>
      <c r="BK2" s="615"/>
      <c r="BL2" s="615"/>
      <c r="BM2" s="615"/>
      <c r="BN2" s="615"/>
      <c r="BO2" s="615"/>
      <c r="BP2" s="615"/>
      <c r="BQ2" s="615"/>
      <c r="BR2" s="615"/>
      <c r="BS2" s="615"/>
      <c r="BT2" s="615"/>
      <c r="BU2" s="615"/>
      <c r="BV2" s="615"/>
      <c r="BW2" s="615"/>
      <c r="BX2" s="615"/>
      <c r="BY2" s="615"/>
      <c r="BZ2" s="615"/>
      <c r="CA2" s="615"/>
      <c r="CB2" s="615"/>
      <c r="CC2" s="615"/>
      <c r="CD2" s="615"/>
      <c r="CE2" s="615"/>
      <c r="CF2" s="615"/>
      <c r="CG2" s="615"/>
      <c r="CH2" s="615"/>
      <c r="CI2" s="615"/>
      <c r="CJ2" s="615"/>
      <c r="CK2" s="615"/>
      <c r="CL2" s="615"/>
      <c r="CM2" s="615"/>
      <c r="CN2" s="615"/>
      <c r="CO2" s="615"/>
      <c r="CP2" s="615"/>
      <c r="CQ2" s="615"/>
      <c r="CR2" s="615"/>
      <c r="CS2" s="615"/>
      <c r="CT2" s="615"/>
      <c r="CU2" s="615"/>
      <c r="CV2" s="615"/>
      <c r="CW2" s="615"/>
      <c r="CX2" s="615"/>
      <c r="CY2" s="615"/>
      <c r="CZ2" s="615"/>
      <c r="DA2" s="615"/>
      <c r="DB2" s="615"/>
      <c r="DC2" s="615"/>
      <c r="DD2" s="615"/>
      <c r="DE2" s="615"/>
      <c r="DF2" s="615"/>
      <c r="DG2" s="615"/>
      <c r="DH2" s="615"/>
      <c r="DI2" s="615"/>
      <c r="DJ2" s="615"/>
      <c r="DK2" s="615"/>
      <c r="DL2" s="615"/>
      <c r="DM2" s="615"/>
      <c r="DN2" s="615"/>
      <c r="DO2" s="615"/>
      <c r="DP2" s="615"/>
      <c r="DQ2" s="615"/>
      <c r="DR2" s="615"/>
      <c r="DS2" s="615"/>
      <c r="DT2" s="615"/>
      <c r="DU2" s="615"/>
      <c r="DV2" s="615"/>
      <c r="DW2" s="615"/>
      <c r="DX2" s="615"/>
      <c r="DY2" s="615"/>
      <c r="DZ2" s="615"/>
      <c r="EA2" s="615"/>
      <c r="EB2" s="615"/>
      <c r="EC2" s="615"/>
      <c r="ED2" s="615"/>
      <c r="EE2" s="615"/>
      <c r="EF2" s="615"/>
      <c r="EG2" s="615"/>
      <c r="EH2" s="615"/>
      <c r="EI2" s="615"/>
      <c r="EJ2" s="615"/>
      <c r="EK2" s="615"/>
      <c r="EL2" s="615"/>
      <c r="EM2" s="615"/>
      <c r="EN2" s="615"/>
      <c r="EO2" s="615"/>
      <c r="EP2" s="615"/>
      <c r="EQ2" s="615"/>
      <c r="ER2" s="615"/>
      <c r="ES2" s="615"/>
      <c r="ET2" s="615"/>
      <c r="EU2" s="615"/>
      <c r="EV2" s="615"/>
      <c r="EW2" s="615"/>
      <c r="EX2" s="615"/>
      <c r="EY2" s="615"/>
      <c r="EZ2" s="615"/>
      <c r="FA2" s="615"/>
      <c r="FB2" s="615"/>
      <c r="FC2" s="615"/>
      <c r="FD2" s="615"/>
      <c r="FE2" s="615"/>
      <c r="FF2" s="615"/>
      <c r="FG2" s="615"/>
      <c r="FH2" s="615"/>
      <c r="FI2" s="615"/>
      <c r="FJ2" s="615"/>
      <c r="FK2" s="615"/>
      <c r="FL2" s="615"/>
      <c r="FM2" s="615"/>
      <c r="FN2" s="615"/>
      <c r="FO2" s="615"/>
      <c r="FP2" s="615"/>
      <c r="FQ2" s="615"/>
      <c r="FR2" s="615"/>
      <c r="FS2" s="615"/>
      <c r="FT2" s="615"/>
      <c r="FU2" s="615"/>
      <c r="FV2" s="615"/>
      <c r="FW2" s="615"/>
      <c r="FX2" s="615"/>
      <c r="FY2" s="615"/>
      <c r="FZ2" s="615"/>
      <c r="GA2" s="615"/>
      <c r="GB2" s="615"/>
      <c r="GC2" s="615"/>
      <c r="GD2" s="615"/>
      <c r="GE2" s="615"/>
      <c r="GF2" s="615"/>
      <c r="GG2" s="615"/>
      <c r="GH2" s="615"/>
      <c r="GI2" s="615"/>
      <c r="GJ2" s="615"/>
      <c r="GK2" s="615"/>
      <c r="GL2" s="615"/>
      <c r="GM2" s="615"/>
      <c r="GN2" s="615"/>
      <c r="GO2" s="615"/>
      <c r="GP2" s="615"/>
      <c r="GQ2" s="615"/>
      <c r="GR2" s="615"/>
      <c r="GS2" s="615"/>
      <c r="GT2" s="615"/>
      <c r="GU2" s="615"/>
      <c r="GV2" s="615"/>
      <c r="GW2" s="615"/>
      <c r="GX2" s="615"/>
      <c r="GY2" s="615"/>
      <c r="GZ2" s="615"/>
      <c r="HA2" s="615"/>
      <c r="HB2" s="615"/>
      <c r="HC2" s="615"/>
      <c r="HD2" s="615"/>
      <c r="HE2" s="615"/>
      <c r="HF2" s="615"/>
      <c r="HG2" s="615"/>
      <c r="HH2" s="615"/>
      <c r="HI2" s="615"/>
      <c r="HJ2" s="615"/>
      <c r="HK2" s="615"/>
      <c r="HL2" s="615"/>
      <c r="HM2" s="615"/>
      <c r="HN2" s="615"/>
      <c r="HO2" s="615"/>
      <c r="HP2" s="615"/>
      <c r="HQ2" s="615"/>
      <c r="HR2" s="615"/>
      <c r="HS2" s="615"/>
      <c r="HT2" s="615"/>
      <c r="HU2" s="615"/>
      <c r="HV2" s="615"/>
      <c r="HW2" s="615"/>
      <c r="HX2" s="615"/>
      <c r="HY2" s="615"/>
      <c r="HZ2" s="615"/>
      <c r="IA2" s="615"/>
      <c r="IB2" s="615"/>
      <c r="IC2" s="615"/>
      <c r="ID2" s="615"/>
      <c r="IE2" s="615"/>
      <c r="IF2" s="615"/>
      <c r="IG2" s="615"/>
      <c r="IH2" s="615"/>
      <c r="II2" s="615"/>
      <c r="IJ2" s="615"/>
      <c r="IK2" s="615"/>
      <c r="IL2" s="615"/>
      <c r="IM2" s="615"/>
      <c r="IN2" s="615"/>
      <c r="IO2" s="615"/>
      <c r="IP2" s="615"/>
      <c r="IQ2" s="615"/>
      <c r="IR2" s="615"/>
      <c r="IS2" s="615"/>
      <c r="IT2" s="615"/>
      <c r="IU2" s="615"/>
      <c r="IV2" s="615"/>
      <c r="IW2" s="615"/>
      <c r="IX2" s="615"/>
      <c r="IY2" s="615"/>
      <c r="IZ2" s="615"/>
      <c r="JA2" s="615"/>
      <c r="JB2" s="615"/>
      <c r="JC2" s="615"/>
      <c r="JD2" s="615"/>
      <c r="JE2" s="615"/>
      <c r="JF2" s="615"/>
    </row>
    <row r="3" spans="1:281" ht="23.25" customHeight="1" x14ac:dyDescent="0.3">
      <c r="A3" s="186"/>
      <c r="B3" s="391" t="s">
        <v>67</v>
      </c>
      <c r="C3" s="784" t="s">
        <v>262</v>
      </c>
      <c r="D3" s="784" t="s">
        <v>262</v>
      </c>
      <c r="E3" s="784" t="s">
        <v>262</v>
      </c>
      <c r="F3" s="784" t="s">
        <v>262</v>
      </c>
      <c r="G3" s="784" t="s">
        <v>262</v>
      </c>
      <c r="H3" s="784" t="s">
        <v>262</v>
      </c>
      <c r="I3" s="393"/>
      <c r="J3" s="784" t="s">
        <v>74</v>
      </c>
      <c r="K3" s="784" t="s">
        <v>68</v>
      </c>
      <c r="L3" s="784" t="s">
        <v>75</v>
      </c>
      <c r="M3" s="784" t="s">
        <v>69</v>
      </c>
      <c r="N3" s="784" t="s">
        <v>76</v>
      </c>
      <c r="O3" s="784" t="s">
        <v>70</v>
      </c>
      <c r="P3" s="784" t="s">
        <v>77</v>
      </c>
      <c r="Q3" s="784" t="s">
        <v>78</v>
      </c>
      <c r="R3" s="784" t="s">
        <v>79</v>
      </c>
      <c r="S3" s="784" t="s">
        <v>80</v>
      </c>
      <c r="T3" s="784" t="s">
        <v>81</v>
      </c>
      <c r="U3" s="784" t="s">
        <v>83</v>
      </c>
      <c r="V3" s="784" t="s">
        <v>85</v>
      </c>
      <c r="W3" s="784" t="s">
        <v>86</v>
      </c>
      <c r="X3" s="784" t="s">
        <v>87</v>
      </c>
      <c r="Y3" s="784" t="s">
        <v>88</v>
      </c>
      <c r="Z3" s="784" t="s">
        <v>89</v>
      </c>
      <c r="AA3" s="784" t="s">
        <v>90</v>
      </c>
      <c r="AB3" s="784" t="s">
        <v>91</v>
      </c>
      <c r="AC3" s="784" t="s">
        <v>92</v>
      </c>
      <c r="AD3" s="784" t="s">
        <v>93</v>
      </c>
      <c r="AE3" s="784" t="s">
        <v>94</v>
      </c>
      <c r="AF3" s="784" t="s">
        <v>96</v>
      </c>
      <c r="AG3" s="784" t="s">
        <v>98</v>
      </c>
      <c r="AH3" s="784" t="s">
        <v>99</v>
      </c>
      <c r="AI3" s="784" t="s">
        <v>100</v>
      </c>
      <c r="AJ3" s="784" t="s">
        <v>101</v>
      </c>
      <c r="AK3" s="784" t="s">
        <v>104</v>
      </c>
      <c r="AL3" s="784" t="s">
        <v>105</v>
      </c>
      <c r="AM3" s="784" t="s">
        <v>106</v>
      </c>
      <c r="AN3" s="784" t="s">
        <v>107</v>
      </c>
      <c r="AO3" s="784" t="s">
        <v>108</v>
      </c>
      <c r="AP3" s="784" t="s">
        <v>109</v>
      </c>
      <c r="AQ3" s="784" t="s">
        <v>961</v>
      </c>
      <c r="AR3" s="784" t="s">
        <v>964</v>
      </c>
      <c r="AS3" s="784" t="s">
        <v>966</v>
      </c>
      <c r="AT3" s="784" t="s">
        <v>1444</v>
      </c>
      <c r="AU3" s="784" t="s">
        <v>1445</v>
      </c>
      <c r="AV3" s="784" t="s">
        <v>1446</v>
      </c>
      <c r="AW3" s="784" t="s">
        <v>1447</v>
      </c>
      <c r="AX3" s="784" t="s">
        <v>1448</v>
      </c>
      <c r="AY3" s="784" t="s">
        <v>1449</v>
      </c>
      <c r="AZ3" s="784" t="s">
        <v>1450</v>
      </c>
      <c r="BA3" s="784" t="s">
        <v>1451</v>
      </c>
      <c r="BB3" s="784" t="s">
        <v>1452</v>
      </c>
      <c r="BC3" s="784" t="s">
        <v>1453</v>
      </c>
      <c r="BD3" s="784" t="s">
        <v>111</v>
      </c>
      <c r="BE3" s="784" t="s">
        <v>112</v>
      </c>
      <c r="BF3" s="784" t="s">
        <v>114</v>
      </c>
      <c r="BG3" s="784" t="s">
        <v>115</v>
      </c>
      <c r="BH3" s="784" t="s">
        <v>116</v>
      </c>
      <c r="BI3" s="784" t="s">
        <v>117</v>
      </c>
      <c r="BJ3" s="784" t="s">
        <v>118</v>
      </c>
      <c r="BK3" s="784" t="s">
        <v>119</v>
      </c>
      <c r="BL3" s="784" t="s">
        <v>120</v>
      </c>
      <c r="BM3" s="784" t="s">
        <v>121</v>
      </c>
      <c r="BN3" s="784" t="s">
        <v>122</v>
      </c>
      <c r="BO3" s="784" t="s">
        <v>123</v>
      </c>
      <c r="BP3" s="784" t="s">
        <v>124</v>
      </c>
      <c r="BQ3" s="784" t="s">
        <v>125</v>
      </c>
      <c r="BR3" s="784" t="s">
        <v>184</v>
      </c>
      <c r="BS3" s="784" t="s">
        <v>185</v>
      </c>
      <c r="BT3" s="784" t="s">
        <v>186</v>
      </c>
      <c r="BU3" s="784" t="s">
        <v>187</v>
      </c>
      <c r="BV3" s="784" t="s">
        <v>188</v>
      </c>
      <c r="BW3" s="784" t="s">
        <v>189</v>
      </c>
      <c r="BX3" s="784" t="s">
        <v>190</v>
      </c>
      <c r="BY3" s="784" t="s">
        <v>191</v>
      </c>
      <c r="BZ3" s="784" t="s">
        <v>192</v>
      </c>
      <c r="CA3" s="784" t="s">
        <v>193</v>
      </c>
      <c r="CB3" s="784" t="s">
        <v>194</v>
      </c>
      <c r="CC3" s="784" t="s">
        <v>195</v>
      </c>
      <c r="CD3" s="784" t="s">
        <v>196</v>
      </c>
      <c r="CE3" s="784" t="s">
        <v>197</v>
      </c>
      <c r="CF3" s="784" t="s">
        <v>198</v>
      </c>
      <c r="CG3" s="784" t="s">
        <v>199</v>
      </c>
      <c r="CH3" s="784" t="s">
        <v>200</v>
      </c>
      <c r="CI3" s="784" t="s">
        <v>201</v>
      </c>
      <c r="CJ3" s="784" t="s">
        <v>202</v>
      </c>
      <c r="CK3" s="784" t="s">
        <v>203</v>
      </c>
      <c r="CL3" s="784" t="s">
        <v>204</v>
      </c>
      <c r="CM3" s="784" t="s">
        <v>205</v>
      </c>
      <c r="CN3" s="784" t="s">
        <v>206</v>
      </c>
      <c r="CO3" s="784" t="s">
        <v>207</v>
      </c>
      <c r="CP3" s="784" t="s">
        <v>208</v>
      </c>
      <c r="CQ3" s="784" t="s">
        <v>209</v>
      </c>
      <c r="CR3" s="784" t="s">
        <v>210</v>
      </c>
      <c r="CS3" s="784" t="s">
        <v>211</v>
      </c>
      <c r="CT3" s="784" t="s">
        <v>212</v>
      </c>
      <c r="CU3" s="784" t="s">
        <v>213</v>
      </c>
      <c r="CV3" s="784" t="s">
        <v>214</v>
      </c>
      <c r="CW3" s="784" t="s">
        <v>215</v>
      </c>
      <c r="CX3" s="784" t="s">
        <v>1464</v>
      </c>
      <c r="CY3" s="784" t="s">
        <v>1465</v>
      </c>
      <c r="CZ3" s="784" t="s">
        <v>1466</v>
      </c>
      <c r="DA3" s="784" t="s">
        <v>216</v>
      </c>
      <c r="DB3" s="784" t="s">
        <v>217</v>
      </c>
      <c r="DC3" s="784" t="s">
        <v>218</v>
      </c>
      <c r="DD3" s="784" t="s">
        <v>219</v>
      </c>
      <c r="DE3" s="784" t="s">
        <v>220</v>
      </c>
      <c r="DF3" s="784" t="s">
        <v>221</v>
      </c>
      <c r="DG3" s="784" t="s">
        <v>222</v>
      </c>
      <c r="DH3" s="784" t="s">
        <v>1470</v>
      </c>
      <c r="DI3" s="784" t="s">
        <v>263</v>
      </c>
      <c r="DJ3" s="784" t="s">
        <v>264</v>
      </c>
      <c r="DK3" s="784" t="s">
        <v>265</v>
      </c>
      <c r="DL3" s="784" t="s">
        <v>266</v>
      </c>
      <c r="DM3" s="784" t="s">
        <v>267</v>
      </c>
      <c r="DN3" s="784" t="s">
        <v>268</v>
      </c>
      <c r="DO3" s="784" t="s">
        <v>269</v>
      </c>
      <c r="DP3" s="784" t="s">
        <v>270</v>
      </c>
      <c r="DQ3" s="784" t="s">
        <v>271</v>
      </c>
      <c r="DR3" s="784" t="s">
        <v>272</v>
      </c>
      <c r="DS3" s="784" t="s">
        <v>273</v>
      </c>
      <c r="DT3" s="784" t="s">
        <v>274</v>
      </c>
      <c r="DU3" s="784" t="s">
        <v>275</v>
      </c>
      <c r="DV3" s="784" t="s">
        <v>276</v>
      </c>
      <c r="DW3" s="784" t="s">
        <v>277</v>
      </c>
      <c r="DX3" s="784" t="s">
        <v>1472</v>
      </c>
      <c r="DY3" s="784" t="s">
        <v>278</v>
      </c>
      <c r="DZ3" s="784" t="s">
        <v>279</v>
      </c>
      <c r="EA3" s="784" t="s">
        <v>280</v>
      </c>
      <c r="EB3" s="784" t="s">
        <v>281</v>
      </c>
      <c r="EC3" s="784" t="s">
        <v>1048</v>
      </c>
      <c r="ED3" s="784" t="s">
        <v>301</v>
      </c>
      <c r="EE3" s="784" t="s">
        <v>302</v>
      </c>
      <c r="EF3" s="784" t="s">
        <v>303</v>
      </c>
      <c r="EG3" s="784" t="s">
        <v>304</v>
      </c>
      <c r="EH3" s="784" t="s">
        <v>305</v>
      </c>
      <c r="EI3" s="784" t="s">
        <v>306</v>
      </c>
      <c r="EJ3" s="784" t="s">
        <v>307</v>
      </c>
      <c r="EK3" s="784" t="s">
        <v>308</v>
      </c>
      <c r="EL3" s="784" t="s">
        <v>309</v>
      </c>
      <c r="EM3" s="784" t="s">
        <v>310</v>
      </c>
      <c r="EN3" s="784" t="s">
        <v>311</v>
      </c>
      <c r="EO3" s="784" t="s">
        <v>312</v>
      </c>
      <c r="EP3" s="784" t="s">
        <v>313</v>
      </c>
      <c r="EQ3" s="784" t="s">
        <v>314</v>
      </c>
      <c r="ER3" s="784" t="s">
        <v>315</v>
      </c>
      <c r="ES3" s="784" t="s">
        <v>316</v>
      </c>
      <c r="ET3" s="784" t="s">
        <v>317</v>
      </c>
      <c r="EU3" s="784" t="s">
        <v>318</v>
      </c>
      <c r="EV3" s="784" t="s">
        <v>319</v>
      </c>
      <c r="EW3" s="784" t="s">
        <v>320</v>
      </c>
      <c r="EX3" s="784" t="s">
        <v>321</v>
      </c>
      <c r="EY3" s="784" t="s">
        <v>322</v>
      </c>
      <c r="EZ3" s="784" t="s">
        <v>323</v>
      </c>
      <c r="FA3" s="784" t="s">
        <v>324</v>
      </c>
      <c r="FB3" s="784" t="s">
        <v>325</v>
      </c>
      <c r="FC3" s="784" t="s">
        <v>326</v>
      </c>
      <c r="FD3" s="784" t="s">
        <v>328</v>
      </c>
      <c r="FE3" s="784" t="s">
        <v>329</v>
      </c>
      <c r="FF3" s="784" t="s">
        <v>330</v>
      </c>
      <c r="FG3" s="784" t="s">
        <v>331</v>
      </c>
      <c r="FH3" s="784" t="s">
        <v>332</v>
      </c>
      <c r="FI3" s="784" t="s">
        <v>333</v>
      </c>
      <c r="FJ3" s="784" t="s">
        <v>334</v>
      </c>
      <c r="FK3" s="784" t="s">
        <v>335</v>
      </c>
      <c r="FL3" s="784" t="s">
        <v>336</v>
      </c>
      <c r="FM3" s="784" t="s">
        <v>337</v>
      </c>
      <c r="FN3" s="784" t="s">
        <v>338</v>
      </c>
      <c r="FO3" s="784" t="s">
        <v>339</v>
      </c>
      <c r="FP3" s="784" t="s">
        <v>340</v>
      </c>
      <c r="FQ3" s="784" t="s">
        <v>341</v>
      </c>
      <c r="FR3" s="784" t="s">
        <v>342</v>
      </c>
      <c r="FS3" s="784" t="s">
        <v>343</v>
      </c>
      <c r="FT3" s="784" t="s">
        <v>344</v>
      </c>
      <c r="FU3" s="784" t="s">
        <v>345</v>
      </c>
      <c r="FV3" s="784" t="s">
        <v>346</v>
      </c>
      <c r="FW3" s="784" t="s">
        <v>347</v>
      </c>
      <c r="FX3" s="784" t="s">
        <v>348</v>
      </c>
      <c r="FY3" s="784" t="s">
        <v>350</v>
      </c>
      <c r="FZ3" s="784" t="s">
        <v>351</v>
      </c>
      <c r="GA3" s="784" t="s">
        <v>352</v>
      </c>
      <c r="GB3" s="784" t="s">
        <v>353</v>
      </c>
      <c r="GC3" s="784" t="s">
        <v>354</v>
      </c>
      <c r="GD3" s="784" t="s">
        <v>355</v>
      </c>
      <c r="GE3" s="784" t="s">
        <v>356</v>
      </c>
      <c r="GF3" s="784" t="s">
        <v>357</v>
      </c>
      <c r="GG3" s="784" t="s">
        <v>358</v>
      </c>
      <c r="GH3" s="784" t="s">
        <v>360</v>
      </c>
      <c r="GI3" s="784" t="s">
        <v>361</v>
      </c>
      <c r="GJ3" s="784" t="s">
        <v>362</v>
      </c>
      <c r="GK3" s="784" t="s">
        <v>363</v>
      </c>
      <c r="GL3" s="784" t="s">
        <v>365</v>
      </c>
      <c r="GM3" s="784" t="s">
        <v>366</v>
      </c>
      <c r="GN3" s="784" t="s">
        <v>367</v>
      </c>
      <c r="GO3" s="784" t="s">
        <v>368</v>
      </c>
      <c r="GP3" s="784" t="s">
        <v>369</v>
      </c>
      <c r="GQ3" s="784" t="s">
        <v>370</v>
      </c>
      <c r="GR3" s="784" t="s">
        <v>371</v>
      </c>
      <c r="GS3" s="784" t="s">
        <v>372</v>
      </c>
      <c r="GT3" s="784" t="s">
        <v>373</v>
      </c>
      <c r="GU3" s="784" t="s">
        <v>375</v>
      </c>
      <c r="GV3" s="784" t="s">
        <v>376</v>
      </c>
      <c r="GW3" s="784" t="s">
        <v>377</v>
      </c>
      <c r="GX3" s="784" t="s">
        <v>378</v>
      </c>
      <c r="GY3" s="784" t="s">
        <v>379</v>
      </c>
      <c r="GZ3" s="784" t="s">
        <v>380</v>
      </c>
      <c r="HA3" s="784" t="s">
        <v>381</v>
      </c>
      <c r="HB3" s="784" t="s">
        <v>382</v>
      </c>
      <c r="HC3" s="784" t="s">
        <v>383</v>
      </c>
      <c r="HD3" s="784" t="s">
        <v>384</v>
      </c>
      <c r="HE3" s="784" t="s">
        <v>385</v>
      </c>
      <c r="HF3" s="784" t="s">
        <v>386</v>
      </c>
      <c r="HG3" s="784" t="s">
        <v>387</v>
      </c>
      <c r="HH3" s="784" t="s">
        <v>388</v>
      </c>
      <c r="HI3" s="784" t="s">
        <v>389</v>
      </c>
      <c r="HJ3" s="784" t="s">
        <v>390</v>
      </c>
      <c r="HK3" s="784" t="s">
        <v>391</v>
      </c>
      <c r="HL3" s="784" t="s">
        <v>393</v>
      </c>
      <c r="HM3" s="784" t="s">
        <v>394</v>
      </c>
      <c r="HN3" s="784" t="s">
        <v>395</v>
      </c>
      <c r="HO3" s="784" t="s">
        <v>396</v>
      </c>
      <c r="HP3" s="784" t="s">
        <v>397</v>
      </c>
      <c r="HQ3" s="784" t="s">
        <v>398</v>
      </c>
      <c r="HR3" s="784" t="s">
        <v>399</v>
      </c>
      <c r="HS3" s="784" t="s">
        <v>400</v>
      </c>
      <c r="HT3" s="784" t="s">
        <v>401</v>
      </c>
      <c r="HU3" s="784" t="s">
        <v>402</v>
      </c>
      <c r="HV3" s="784" t="s">
        <v>403</v>
      </c>
      <c r="HW3" s="784" t="s">
        <v>405</v>
      </c>
      <c r="HX3" s="784" t="s">
        <v>406</v>
      </c>
      <c r="HY3" s="784" t="s">
        <v>407</v>
      </c>
      <c r="HZ3" s="784" t="s">
        <v>408</v>
      </c>
      <c r="IA3" s="784" t="s">
        <v>409</v>
      </c>
      <c r="IB3" s="784" t="s">
        <v>410</v>
      </c>
      <c r="IC3" s="784" t="s">
        <v>411</v>
      </c>
      <c r="ID3" s="784" t="s">
        <v>412</v>
      </c>
      <c r="IE3" s="784" t="s">
        <v>413</v>
      </c>
      <c r="IF3" s="784" t="s">
        <v>414</v>
      </c>
      <c r="IG3" s="784" t="s">
        <v>991</v>
      </c>
      <c r="IH3" s="784" t="s">
        <v>1474</v>
      </c>
      <c r="II3" s="784" t="s">
        <v>1475</v>
      </c>
      <c r="IJ3" s="784" t="s">
        <v>1476</v>
      </c>
      <c r="IK3" s="784" t="s">
        <v>1477</v>
      </c>
      <c r="IL3" s="784" t="s">
        <v>1478</v>
      </c>
      <c r="IM3" s="784" t="s">
        <v>415</v>
      </c>
      <c r="IN3" s="784" t="s">
        <v>416</v>
      </c>
      <c r="IO3" s="784" t="s">
        <v>417</v>
      </c>
      <c r="IP3" s="784" t="s">
        <v>419</v>
      </c>
      <c r="IQ3" s="784" t="s">
        <v>420</v>
      </c>
      <c r="IR3" s="784" t="s">
        <v>421</v>
      </c>
      <c r="IS3" s="784" t="s">
        <v>422</v>
      </c>
      <c r="IT3" s="784" t="s">
        <v>423</v>
      </c>
      <c r="IU3" s="784" t="s">
        <v>424</v>
      </c>
      <c r="IV3" s="784" t="s">
        <v>425</v>
      </c>
      <c r="IW3" s="784" t="s">
        <v>426</v>
      </c>
      <c r="IX3" s="784" t="s">
        <v>427</v>
      </c>
      <c r="IY3" s="784" t="s">
        <v>428</v>
      </c>
      <c r="IZ3" s="784" t="s">
        <v>429</v>
      </c>
      <c r="JA3" s="784" t="s">
        <v>430</v>
      </c>
      <c r="JB3" s="784" t="s">
        <v>431</v>
      </c>
      <c r="JC3" s="784" t="s">
        <v>432</v>
      </c>
      <c r="JD3" s="784" t="s">
        <v>433</v>
      </c>
      <c r="JE3" s="784" t="s">
        <v>434</v>
      </c>
      <c r="JF3" s="784" t="s">
        <v>435</v>
      </c>
      <c r="JG3" s="784" t="s">
        <v>436</v>
      </c>
      <c r="JH3" s="784" t="s">
        <v>437</v>
      </c>
      <c r="JI3" s="784" t="s">
        <v>438</v>
      </c>
      <c r="JJ3" s="784" t="s">
        <v>439</v>
      </c>
      <c r="JK3" s="784" t="s">
        <v>440</v>
      </c>
      <c r="JL3" s="784" t="s">
        <v>441</v>
      </c>
      <c r="JM3" s="784" t="s">
        <v>442</v>
      </c>
      <c r="JN3" s="784" t="s">
        <v>443</v>
      </c>
      <c r="JO3" s="784" t="s">
        <v>444</v>
      </c>
      <c r="JP3" s="784" t="s">
        <v>445</v>
      </c>
      <c r="JQ3" s="784" t="s">
        <v>446</v>
      </c>
      <c r="JR3" s="784" t="s">
        <v>447</v>
      </c>
      <c r="JS3" s="784" t="s">
        <v>448</v>
      </c>
      <c r="JT3" s="784" t="s">
        <v>1004</v>
      </c>
      <c r="JU3" s="784" t="s">
        <v>1049</v>
      </c>
    </row>
    <row r="4" spans="1:281" s="785" customFormat="1" ht="30" customHeight="1" x14ac:dyDescent="0.3">
      <c r="A4" s="187"/>
      <c r="B4" s="53" t="s">
        <v>0</v>
      </c>
      <c r="C4" s="394" t="s">
        <v>1053</v>
      </c>
      <c r="D4" s="394" t="s">
        <v>1054</v>
      </c>
      <c r="E4" s="394" t="s">
        <v>1055</v>
      </c>
      <c r="F4" s="394" t="s">
        <v>1056</v>
      </c>
      <c r="G4" s="394" t="s">
        <v>1057</v>
      </c>
      <c r="H4" s="394" t="s">
        <v>1058</v>
      </c>
      <c r="I4" s="395"/>
      <c r="J4" s="394" t="s">
        <v>1059</v>
      </c>
      <c r="K4" s="394" t="s">
        <v>1060</v>
      </c>
      <c r="L4" s="394" t="s">
        <v>1061</v>
      </c>
      <c r="M4" s="394" t="s">
        <v>2336</v>
      </c>
      <c r="N4" s="394" t="s">
        <v>1062</v>
      </c>
      <c r="O4" s="394" t="s">
        <v>2339</v>
      </c>
      <c r="P4" s="394" t="s">
        <v>2340</v>
      </c>
      <c r="Q4" s="394" t="s">
        <v>133</v>
      </c>
      <c r="R4" s="394" t="s">
        <v>2341</v>
      </c>
      <c r="S4" s="394" t="s">
        <v>1066</v>
      </c>
      <c r="T4" s="394" t="s">
        <v>1067</v>
      </c>
      <c r="U4" s="394" t="s">
        <v>1069</v>
      </c>
      <c r="V4" s="394" t="s">
        <v>2342</v>
      </c>
      <c r="W4" s="394" t="s">
        <v>141</v>
      </c>
      <c r="X4" s="394" t="s">
        <v>1071</v>
      </c>
      <c r="Y4" s="394" t="s">
        <v>2343</v>
      </c>
      <c r="Z4" s="394" t="s">
        <v>144</v>
      </c>
      <c r="AA4" s="394" t="s">
        <v>1073</v>
      </c>
      <c r="AB4" s="394" t="s">
        <v>1074</v>
      </c>
      <c r="AC4" s="394" t="s">
        <v>2344</v>
      </c>
      <c r="AD4" s="394" t="s">
        <v>2345</v>
      </c>
      <c r="AE4" s="394" t="s">
        <v>1077</v>
      </c>
      <c r="AF4" s="394" t="s">
        <v>1078</v>
      </c>
      <c r="AG4" s="394" t="s">
        <v>1079</v>
      </c>
      <c r="AH4" s="394" t="s">
        <v>154</v>
      </c>
      <c r="AI4" s="394" t="s">
        <v>155</v>
      </c>
      <c r="AJ4" s="394" t="s">
        <v>1080</v>
      </c>
      <c r="AK4" s="394" t="s">
        <v>159</v>
      </c>
      <c r="AL4" s="394" t="s">
        <v>2346</v>
      </c>
      <c r="AM4" s="394" t="s">
        <v>1082</v>
      </c>
      <c r="AN4" s="394" t="s">
        <v>2347</v>
      </c>
      <c r="AO4" s="394" t="s">
        <v>2348</v>
      </c>
      <c r="AP4" s="394" t="s">
        <v>2349</v>
      </c>
      <c r="AQ4" s="394" t="s">
        <v>1085</v>
      </c>
      <c r="AR4" s="394" t="s">
        <v>1086</v>
      </c>
      <c r="AS4" s="394" t="s">
        <v>1087</v>
      </c>
      <c r="AT4" s="394" t="s">
        <v>1454</v>
      </c>
      <c r="AU4" s="394" t="s">
        <v>1455</v>
      </c>
      <c r="AV4" s="394" t="s">
        <v>1456</v>
      </c>
      <c r="AW4" s="394" t="s">
        <v>1457</v>
      </c>
      <c r="AX4" s="394" t="s">
        <v>1458</v>
      </c>
      <c r="AY4" s="394" t="s">
        <v>1459</v>
      </c>
      <c r="AZ4" s="394" t="s">
        <v>1460</v>
      </c>
      <c r="BA4" s="394" t="s">
        <v>1461</v>
      </c>
      <c r="BB4" s="394" t="s">
        <v>1462</v>
      </c>
      <c r="BC4" s="394" t="s">
        <v>1463</v>
      </c>
      <c r="BD4" s="394" t="s">
        <v>1088</v>
      </c>
      <c r="BE4" s="394" t="s">
        <v>167</v>
      </c>
      <c r="BF4" s="394" t="s">
        <v>2350</v>
      </c>
      <c r="BG4" s="394" t="s">
        <v>1090</v>
      </c>
      <c r="BH4" s="394" t="s">
        <v>2351</v>
      </c>
      <c r="BI4" s="394" t="s">
        <v>2352</v>
      </c>
      <c r="BJ4" s="394" t="s">
        <v>1093</v>
      </c>
      <c r="BK4" s="394" t="s">
        <v>1094</v>
      </c>
      <c r="BL4" s="394" t="s">
        <v>1095</v>
      </c>
      <c r="BM4" s="394" t="s">
        <v>1096</v>
      </c>
      <c r="BN4" s="394" t="s">
        <v>1097</v>
      </c>
      <c r="BO4" s="394" t="s">
        <v>1098</v>
      </c>
      <c r="BP4" s="394" t="s">
        <v>2353</v>
      </c>
      <c r="BQ4" s="394" t="s">
        <v>2354</v>
      </c>
      <c r="BR4" s="394" t="s">
        <v>615</v>
      </c>
      <c r="BS4" s="394" t="s">
        <v>29</v>
      </c>
      <c r="BT4" s="394" t="s">
        <v>616</v>
      </c>
      <c r="BU4" s="394" t="s">
        <v>31</v>
      </c>
      <c r="BV4" s="394" t="s">
        <v>30</v>
      </c>
      <c r="BW4" s="394" t="s">
        <v>32</v>
      </c>
      <c r="BX4" s="394" t="s">
        <v>33</v>
      </c>
      <c r="BY4" s="394" t="s">
        <v>34</v>
      </c>
      <c r="BZ4" s="394" t="s">
        <v>35</v>
      </c>
      <c r="CA4" s="394" t="s">
        <v>617</v>
      </c>
      <c r="CB4" s="394" t="s">
        <v>36</v>
      </c>
      <c r="CC4" s="394" t="s">
        <v>37</v>
      </c>
      <c r="CD4" s="394" t="s">
        <v>38</v>
      </c>
      <c r="CE4" s="394" t="s">
        <v>39</v>
      </c>
      <c r="CF4" s="394" t="s">
        <v>60</v>
      </c>
      <c r="CG4" s="394" t="s">
        <v>44</v>
      </c>
      <c r="CH4" s="394" t="s">
        <v>45</v>
      </c>
      <c r="CI4" s="394" t="s">
        <v>46</v>
      </c>
      <c r="CJ4" s="394" t="s">
        <v>47</v>
      </c>
      <c r="CK4" s="394" t="s">
        <v>48</v>
      </c>
      <c r="CL4" s="394" t="s">
        <v>49</v>
      </c>
      <c r="CM4" s="394" t="s">
        <v>50</v>
      </c>
      <c r="CN4" s="394" t="s">
        <v>51</v>
      </c>
      <c r="CO4" s="394" t="s">
        <v>52</v>
      </c>
      <c r="CP4" s="394" t="s">
        <v>53</v>
      </c>
      <c r="CQ4" s="394" t="s">
        <v>54</v>
      </c>
      <c r="CR4" s="394" t="s">
        <v>55</v>
      </c>
      <c r="CS4" s="394" t="s">
        <v>56</v>
      </c>
      <c r="CT4" s="394" t="s">
        <v>57</v>
      </c>
      <c r="CU4" s="394" t="s">
        <v>58</v>
      </c>
      <c r="CV4" s="394" t="s">
        <v>618</v>
      </c>
      <c r="CW4" s="394" t="s">
        <v>619</v>
      </c>
      <c r="CX4" s="394" t="s">
        <v>1467</v>
      </c>
      <c r="CY4" s="394" t="s">
        <v>1468</v>
      </c>
      <c r="CZ4" s="394" t="s">
        <v>1469</v>
      </c>
      <c r="DA4" s="394" t="s">
        <v>1100</v>
      </c>
      <c r="DB4" s="394" t="s">
        <v>40</v>
      </c>
      <c r="DC4" s="394" t="s">
        <v>620</v>
      </c>
      <c r="DD4" s="394" t="s">
        <v>41</v>
      </c>
      <c r="DE4" s="394" t="s">
        <v>42</v>
      </c>
      <c r="DF4" s="394" t="s">
        <v>621</v>
      </c>
      <c r="DG4" s="394" t="s">
        <v>43</v>
      </c>
      <c r="DH4" s="394" t="s">
        <v>1471</v>
      </c>
      <c r="DI4" s="394" t="s">
        <v>622</v>
      </c>
      <c r="DJ4" s="394" t="s">
        <v>623</v>
      </c>
      <c r="DK4" s="394" t="s">
        <v>624</v>
      </c>
      <c r="DL4" s="394" t="s">
        <v>625</v>
      </c>
      <c r="DM4" s="394" t="s">
        <v>626</v>
      </c>
      <c r="DN4" s="394" t="s">
        <v>1101</v>
      </c>
      <c r="DO4" s="394" t="s">
        <v>627</v>
      </c>
      <c r="DP4" s="394" t="s">
        <v>628</v>
      </c>
      <c r="DQ4" s="394" t="s">
        <v>629</v>
      </c>
      <c r="DR4" s="394" t="s">
        <v>630</v>
      </c>
      <c r="DS4" s="394" t="s">
        <v>631</v>
      </c>
      <c r="DT4" s="394" t="s">
        <v>632</v>
      </c>
      <c r="DU4" s="394" t="s">
        <v>633</v>
      </c>
      <c r="DV4" s="394" t="s">
        <v>634</v>
      </c>
      <c r="DW4" s="394" t="s">
        <v>635</v>
      </c>
      <c r="DX4" s="394" t="s">
        <v>1473</v>
      </c>
      <c r="DY4" s="394" t="s">
        <v>636</v>
      </c>
      <c r="DZ4" s="394" t="s">
        <v>637</v>
      </c>
      <c r="EA4" s="394" t="s">
        <v>638</v>
      </c>
      <c r="EB4" s="394" t="s">
        <v>639</v>
      </c>
      <c r="EC4" s="394" t="s">
        <v>1102</v>
      </c>
      <c r="ED4" s="394" t="s">
        <v>640</v>
      </c>
      <c r="EE4" s="394" t="s">
        <v>641</v>
      </c>
      <c r="EF4" s="394" t="s">
        <v>642</v>
      </c>
      <c r="EG4" s="394" t="s">
        <v>643</v>
      </c>
      <c r="EH4" s="394" t="s">
        <v>644</v>
      </c>
      <c r="EI4" s="394" t="s">
        <v>645</v>
      </c>
      <c r="EJ4" s="394" t="s">
        <v>646</v>
      </c>
      <c r="EK4" s="394" t="s">
        <v>647</v>
      </c>
      <c r="EL4" s="394" t="s">
        <v>648</v>
      </c>
      <c r="EM4" s="394" t="s">
        <v>649</v>
      </c>
      <c r="EN4" s="394" t="s">
        <v>650</v>
      </c>
      <c r="EO4" s="394" t="s">
        <v>651</v>
      </c>
      <c r="EP4" s="394" t="s">
        <v>652</v>
      </c>
      <c r="EQ4" s="394" t="s">
        <v>653</v>
      </c>
      <c r="ER4" s="394" t="s">
        <v>654</v>
      </c>
      <c r="ES4" s="394" t="s">
        <v>655</v>
      </c>
      <c r="ET4" s="394" t="s">
        <v>656</v>
      </c>
      <c r="EU4" s="394" t="s">
        <v>657</v>
      </c>
      <c r="EV4" s="394" t="s">
        <v>658</v>
      </c>
      <c r="EW4" s="394" t="s">
        <v>659</v>
      </c>
      <c r="EX4" s="394" t="s">
        <v>660</v>
      </c>
      <c r="EY4" s="394" t="s">
        <v>661</v>
      </c>
      <c r="EZ4" s="394" t="s">
        <v>662</v>
      </c>
      <c r="FA4" s="394" t="s">
        <v>663</v>
      </c>
      <c r="FB4" s="394" t="s">
        <v>664</v>
      </c>
      <c r="FC4" s="394" t="s">
        <v>665</v>
      </c>
      <c r="FD4" s="394" t="s">
        <v>667</v>
      </c>
      <c r="FE4" s="394" t="s">
        <v>668</v>
      </c>
      <c r="FF4" s="394" t="s">
        <v>669</v>
      </c>
      <c r="FG4" s="394" t="s">
        <v>670</v>
      </c>
      <c r="FH4" s="394" t="s">
        <v>671</v>
      </c>
      <c r="FI4" s="394" t="s">
        <v>672</v>
      </c>
      <c r="FJ4" s="394" t="s">
        <v>673</v>
      </c>
      <c r="FK4" s="394" t="s">
        <v>674</v>
      </c>
      <c r="FL4" s="394" t="s">
        <v>675</v>
      </c>
      <c r="FM4" s="394" t="s">
        <v>676</v>
      </c>
      <c r="FN4" s="394" t="s">
        <v>677</v>
      </c>
      <c r="FO4" s="394" t="s">
        <v>678</v>
      </c>
      <c r="FP4" s="394" t="s">
        <v>679</v>
      </c>
      <c r="FQ4" s="394" t="s">
        <v>680</v>
      </c>
      <c r="FR4" s="394" t="s">
        <v>681</v>
      </c>
      <c r="FS4" s="394" t="s">
        <v>682</v>
      </c>
      <c r="FT4" s="394" t="s">
        <v>683</v>
      </c>
      <c r="FU4" s="394" t="s">
        <v>684</v>
      </c>
      <c r="FV4" s="394" t="s">
        <v>685</v>
      </c>
      <c r="FW4" s="394" t="s">
        <v>686</v>
      </c>
      <c r="FX4" s="394" t="s">
        <v>687</v>
      </c>
      <c r="FY4" s="394" t="s">
        <v>689</v>
      </c>
      <c r="FZ4" s="394" t="s">
        <v>690</v>
      </c>
      <c r="GA4" s="394" t="s">
        <v>691</v>
      </c>
      <c r="GB4" s="394" t="s">
        <v>692</v>
      </c>
      <c r="GC4" s="394" t="s">
        <v>693</v>
      </c>
      <c r="GD4" s="394" t="s">
        <v>694</v>
      </c>
      <c r="GE4" s="394" t="s">
        <v>695</v>
      </c>
      <c r="GF4" s="394" t="s">
        <v>696</v>
      </c>
      <c r="GG4" s="394" t="s">
        <v>697</v>
      </c>
      <c r="GH4" s="394" t="s">
        <v>699</v>
      </c>
      <c r="GI4" s="394" t="s">
        <v>700</v>
      </c>
      <c r="GJ4" s="394" t="s">
        <v>701</v>
      </c>
      <c r="GK4" s="394" t="s">
        <v>702</v>
      </c>
      <c r="GL4" s="394" t="s">
        <v>704</v>
      </c>
      <c r="GM4" s="394" t="s">
        <v>705</v>
      </c>
      <c r="GN4" s="394" t="s">
        <v>706</v>
      </c>
      <c r="GO4" s="394" t="s">
        <v>707</v>
      </c>
      <c r="GP4" s="394" t="s">
        <v>708</v>
      </c>
      <c r="GQ4" s="394" t="s">
        <v>709</v>
      </c>
      <c r="GR4" s="394" t="s">
        <v>710</v>
      </c>
      <c r="GS4" s="394" t="s">
        <v>711</v>
      </c>
      <c r="GT4" s="394" t="s">
        <v>1103</v>
      </c>
      <c r="GU4" s="394" t="s">
        <v>713</v>
      </c>
      <c r="GV4" s="394" t="s">
        <v>714</v>
      </c>
      <c r="GW4" s="394" t="s">
        <v>715</v>
      </c>
      <c r="GX4" s="394" t="s">
        <v>716</v>
      </c>
      <c r="GY4" s="394" t="s">
        <v>717</v>
      </c>
      <c r="GZ4" s="394" t="s">
        <v>718</v>
      </c>
      <c r="HA4" s="394" t="s">
        <v>719</v>
      </c>
      <c r="HB4" s="394" t="s">
        <v>720</v>
      </c>
      <c r="HC4" s="394" t="s">
        <v>721</v>
      </c>
      <c r="HD4" s="394" t="s">
        <v>722</v>
      </c>
      <c r="HE4" s="394" t="s">
        <v>723</v>
      </c>
      <c r="HF4" s="394" t="s">
        <v>724</v>
      </c>
      <c r="HG4" s="394" t="s">
        <v>725</v>
      </c>
      <c r="HH4" s="394" t="s">
        <v>726</v>
      </c>
      <c r="HI4" s="394" t="s">
        <v>727</v>
      </c>
      <c r="HJ4" s="394" t="s">
        <v>728</v>
      </c>
      <c r="HK4" s="394" t="s">
        <v>729</v>
      </c>
      <c r="HL4" s="394" t="s">
        <v>731</v>
      </c>
      <c r="HM4" s="394" t="s">
        <v>732</v>
      </c>
      <c r="HN4" s="394" t="s">
        <v>733</v>
      </c>
      <c r="HO4" s="394" t="s">
        <v>734</v>
      </c>
      <c r="HP4" s="394" t="s">
        <v>735</v>
      </c>
      <c r="HQ4" s="394" t="s">
        <v>736</v>
      </c>
      <c r="HR4" s="394" t="s">
        <v>737</v>
      </c>
      <c r="HS4" s="394" t="s">
        <v>738</v>
      </c>
      <c r="HT4" s="394" t="s">
        <v>739</v>
      </c>
      <c r="HU4" s="394" t="s">
        <v>740</v>
      </c>
      <c r="HV4" s="394" t="s">
        <v>741</v>
      </c>
      <c r="HW4" s="394" t="s">
        <v>743</v>
      </c>
      <c r="HX4" s="394" t="s">
        <v>744</v>
      </c>
      <c r="HY4" s="394" t="s">
        <v>745</v>
      </c>
      <c r="HZ4" s="394" t="s">
        <v>746</v>
      </c>
      <c r="IA4" s="394" t="s">
        <v>747</v>
      </c>
      <c r="IB4" s="394" t="s">
        <v>748</v>
      </c>
      <c r="IC4" s="394" t="s">
        <v>749</v>
      </c>
      <c r="ID4" s="394" t="s">
        <v>750</v>
      </c>
      <c r="IE4" s="394" t="s">
        <v>751</v>
      </c>
      <c r="IF4" s="394" t="s">
        <v>752</v>
      </c>
      <c r="IG4" s="394" t="s">
        <v>1104</v>
      </c>
      <c r="IH4" s="394" t="s">
        <v>1479</v>
      </c>
      <c r="II4" s="394" t="s">
        <v>1480</v>
      </c>
      <c r="IJ4" s="394" t="s">
        <v>1481</v>
      </c>
      <c r="IK4" s="394" t="s">
        <v>1482</v>
      </c>
      <c r="IL4" s="394" t="s">
        <v>1483</v>
      </c>
      <c r="IM4" s="394" t="s">
        <v>753</v>
      </c>
      <c r="IN4" s="394" t="s">
        <v>754</v>
      </c>
      <c r="IO4" s="394" t="s">
        <v>755</v>
      </c>
      <c r="IP4" s="394" t="s">
        <v>757</v>
      </c>
      <c r="IQ4" s="394" t="s">
        <v>758</v>
      </c>
      <c r="IR4" s="394" t="s">
        <v>759</v>
      </c>
      <c r="IS4" s="394" t="s">
        <v>760</v>
      </c>
      <c r="IT4" s="394" t="s">
        <v>761</v>
      </c>
      <c r="IU4" s="394" t="s">
        <v>762</v>
      </c>
      <c r="IV4" s="394" t="s">
        <v>763</v>
      </c>
      <c r="IW4" s="394" t="s">
        <v>764</v>
      </c>
      <c r="IX4" s="394" t="s">
        <v>765</v>
      </c>
      <c r="IY4" s="394" t="s">
        <v>766</v>
      </c>
      <c r="IZ4" s="394" t="s">
        <v>767</v>
      </c>
      <c r="JA4" s="394" t="s">
        <v>768</v>
      </c>
      <c r="JB4" s="394" t="s">
        <v>769</v>
      </c>
      <c r="JC4" s="394" t="s">
        <v>770</v>
      </c>
      <c r="JD4" s="394" t="s">
        <v>771</v>
      </c>
      <c r="JE4" s="394" t="s">
        <v>772</v>
      </c>
      <c r="JF4" s="394" t="s">
        <v>773</v>
      </c>
      <c r="JG4" s="394" t="s">
        <v>774</v>
      </c>
      <c r="JH4" s="394" t="s">
        <v>775</v>
      </c>
      <c r="JI4" s="394" t="s">
        <v>776</v>
      </c>
      <c r="JJ4" s="394" t="s">
        <v>777</v>
      </c>
      <c r="JK4" s="394" t="s">
        <v>778</v>
      </c>
      <c r="JL4" s="394" t="s">
        <v>779</v>
      </c>
      <c r="JM4" s="394" t="s">
        <v>780</v>
      </c>
      <c r="JN4" s="394" t="s">
        <v>781</v>
      </c>
      <c r="JO4" s="394" t="s">
        <v>782</v>
      </c>
      <c r="JP4" s="394" t="s">
        <v>783</v>
      </c>
      <c r="JQ4" s="394" t="s">
        <v>784</v>
      </c>
      <c r="JR4" s="394" t="s">
        <v>785</v>
      </c>
      <c r="JS4" s="394" t="s">
        <v>786</v>
      </c>
      <c r="JT4" s="394" t="s">
        <v>1105</v>
      </c>
      <c r="JU4" s="394" t="s">
        <v>1106</v>
      </c>
    </row>
    <row r="5" spans="1:281" ht="23.25" customHeight="1" thickBot="1" x14ac:dyDescent="0.35">
      <c r="A5" s="186"/>
      <c r="B5" s="54" t="s">
        <v>2337</v>
      </c>
      <c r="C5" s="398" t="s">
        <v>262</v>
      </c>
      <c r="D5" s="398" t="s">
        <v>262</v>
      </c>
      <c r="E5" s="398" t="s">
        <v>262</v>
      </c>
      <c r="F5" s="398" t="s">
        <v>262</v>
      </c>
      <c r="G5" s="398" t="s">
        <v>262</v>
      </c>
      <c r="H5" s="398" t="s">
        <v>262</v>
      </c>
      <c r="I5" s="399"/>
      <c r="J5" s="400">
        <v>181</v>
      </c>
      <c r="K5" s="400">
        <v>181</v>
      </c>
      <c r="L5" s="400">
        <v>181</v>
      </c>
      <c r="M5" s="400">
        <v>181</v>
      </c>
      <c r="N5" s="400">
        <v>181</v>
      </c>
      <c r="O5" s="400">
        <v>181</v>
      </c>
      <c r="P5" s="400">
        <v>181</v>
      </c>
      <c r="Q5" s="400">
        <v>181</v>
      </c>
      <c r="R5" s="400">
        <v>181</v>
      </c>
      <c r="S5" s="400">
        <v>181</v>
      </c>
      <c r="T5" s="400">
        <v>181</v>
      </c>
      <c r="U5" s="400">
        <v>181</v>
      </c>
      <c r="V5" s="400">
        <v>181</v>
      </c>
      <c r="W5" s="400">
        <v>181</v>
      </c>
      <c r="X5" s="400">
        <v>181</v>
      </c>
      <c r="Y5" s="400">
        <v>181</v>
      </c>
      <c r="Z5" s="400">
        <v>181</v>
      </c>
      <c r="AA5" s="400">
        <v>181</v>
      </c>
      <c r="AB5" s="400">
        <v>181</v>
      </c>
      <c r="AC5" s="400">
        <v>181</v>
      </c>
      <c r="AD5" s="400">
        <v>181</v>
      </c>
      <c r="AE5" s="400">
        <v>181</v>
      </c>
      <c r="AF5" s="400">
        <v>181</v>
      </c>
      <c r="AG5" s="400">
        <v>181</v>
      </c>
      <c r="AH5" s="400">
        <v>181</v>
      </c>
      <c r="AI5" s="400">
        <v>181</v>
      </c>
      <c r="AJ5" s="400">
        <v>181</v>
      </c>
      <c r="AK5" s="400">
        <v>181</v>
      </c>
      <c r="AL5" s="400">
        <v>181</v>
      </c>
      <c r="AM5" s="400">
        <v>181</v>
      </c>
      <c r="AN5" s="400">
        <v>181</v>
      </c>
      <c r="AO5" s="400">
        <v>181</v>
      </c>
      <c r="AP5" s="400">
        <v>181</v>
      </c>
      <c r="AQ5" s="400">
        <v>181</v>
      </c>
      <c r="AR5" s="400">
        <v>181</v>
      </c>
      <c r="AS5" s="400">
        <v>181</v>
      </c>
      <c r="AT5" s="400">
        <v>181</v>
      </c>
      <c r="AU5" s="400">
        <v>181</v>
      </c>
      <c r="AV5" s="400">
        <v>181</v>
      </c>
      <c r="AW5" s="400">
        <v>181</v>
      </c>
      <c r="AX5" s="400">
        <v>181</v>
      </c>
      <c r="AY5" s="400">
        <v>181</v>
      </c>
      <c r="AZ5" s="400">
        <v>181</v>
      </c>
      <c r="BA5" s="400">
        <v>181</v>
      </c>
      <c r="BB5" s="400">
        <v>181</v>
      </c>
      <c r="BC5" s="400">
        <v>181</v>
      </c>
      <c r="BD5" s="400">
        <v>181</v>
      </c>
      <c r="BE5" s="400">
        <v>181</v>
      </c>
      <c r="BF5" s="400">
        <v>181</v>
      </c>
      <c r="BG5" s="400">
        <v>181</v>
      </c>
      <c r="BH5" s="400">
        <v>181</v>
      </c>
      <c r="BI5" s="400">
        <v>181</v>
      </c>
      <c r="BJ5" s="400">
        <v>181</v>
      </c>
      <c r="BK5" s="400">
        <v>181</v>
      </c>
      <c r="BL5" s="400">
        <v>181</v>
      </c>
      <c r="BM5" s="400">
        <v>181</v>
      </c>
      <c r="BN5" s="400">
        <v>181</v>
      </c>
      <c r="BO5" s="400">
        <v>181</v>
      </c>
      <c r="BP5" s="400">
        <v>181</v>
      </c>
      <c r="BQ5" s="400">
        <v>181</v>
      </c>
      <c r="BR5" s="400">
        <v>181</v>
      </c>
      <c r="BS5" s="400">
        <v>181</v>
      </c>
      <c r="BT5" s="400">
        <v>181</v>
      </c>
      <c r="BU5" s="400">
        <v>181</v>
      </c>
      <c r="BV5" s="400">
        <v>181</v>
      </c>
      <c r="BW5" s="400">
        <v>181</v>
      </c>
      <c r="BX5" s="400">
        <v>181</v>
      </c>
      <c r="BY5" s="400">
        <v>181</v>
      </c>
      <c r="BZ5" s="400">
        <v>181</v>
      </c>
      <c r="CA5" s="400">
        <v>181</v>
      </c>
      <c r="CB5" s="400">
        <v>181</v>
      </c>
      <c r="CC5" s="400">
        <v>181</v>
      </c>
      <c r="CD5" s="400">
        <v>181</v>
      </c>
      <c r="CE5" s="400">
        <v>181</v>
      </c>
      <c r="CF5" s="400">
        <v>181</v>
      </c>
      <c r="CG5" s="400">
        <v>181</v>
      </c>
      <c r="CH5" s="400">
        <v>181</v>
      </c>
      <c r="CI5" s="400">
        <v>181</v>
      </c>
      <c r="CJ5" s="400">
        <v>181</v>
      </c>
      <c r="CK5" s="400">
        <v>181</v>
      </c>
      <c r="CL5" s="400">
        <v>181</v>
      </c>
      <c r="CM5" s="400">
        <v>181</v>
      </c>
      <c r="CN5" s="400">
        <v>181</v>
      </c>
      <c r="CO5" s="400">
        <v>181</v>
      </c>
      <c r="CP5" s="400">
        <v>181</v>
      </c>
      <c r="CQ5" s="400">
        <v>181</v>
      </c>
      <c r="CR5" s="400">
        <v>181</v>
      </c>
      <c r="CS5" s="400">
        <v>181</v>
      </c>
      <c r="CT5" s="400">
        <v>181</v>
      </c>
      <c r="CU5" s="400">
        <v>181</v>
      </c>
      <c r="CV5" s="400">
        <v>181</v>
      </c>
      <c r="CW5" s="400">
        <v>181</v>
      </c>
      <c r="CX5" s="400">
        <v>181</v>
      </c>
      <c r="CY5" s="400">
        <v>181</v>
      </c>
      <c r="CZ5" s="400">
        <v>181</v>
      </c>
      <c r="DA5" s="400">
        <v>181</v>
      </c>
      <c r="DB5" s="400">
        <v>181</v>
      </c>
      <c r="DC5" s="400">
        <v>181</v>
      </c>
      <c r="DD5" s="400">
        <v>181</v>
      </c>
      <c r="DE5" s="400">
        <v>181</v>
      </c>
      <c r="DF5" s="400">
        <v>181</v>
      </c>
      <c r="DG5" s="400">
        <v>181</v>
      </c>
      <c r="DH5" s="400">
        <v>181</v>
      </c>
      <c r="DI5" s="400">
        <v>181</v>
      </c>
      <c r="DJ5" s="400">
        <v>181</v>
      </c>
      <c r="DK5" s="400">
        <v>181</v>
      </c>
      <c r="DL5" s="400">
        <v>181</v>
      </c>
      <c r="DM5" s="400">
        <v>181</v>
      </c>
      <c r="DN5" s="400">
        <v>181</v>
      </c>
      <c r="DO5" s="400">
        <v>181</v>
      </c>
      <c r="DP5" s="400">
        <v>181</v>
      </c>
      <c r="DQ5" s="400">
        <v>181</v>
      </c>
      <c r="DR5" s="400">
        <v>181</v>
      </c>
      <c r="DS5" s="400">
        <v>181</v>
      </c>
      <c r="DT5" s="400">
        <v>181</v>
      </c>
      <c r="DU5" s="400">
        <v>181</v>
      </c>
      <c r="DV5" s="400">
        <v>181</v>
      </c>
      <c r="DW5" s="400">
        <v>181</v>
      </c>
      <c r="DX5" s="400">
        <v>181</v>
      </c>
      <c r="DY5" s="400">
        <v>181</v>
      </c>
      <c r="DZ5" s="400">
        <v>181</v>
      </c>
      <c r="EA5" s="400">
        <v>181</v>
      </c>
      <c r="EB5" s="400">
        <v>181</v>
      </c>
      <c r="EC5" s="400">
        <v>181</v>
      </c>
      <c r="ED5" s="400">
        <v>181</v>
      </c>
      <c r="EE5" s="400">
        <v>181</v>
      </c>
      <c r="EF5" s="400">
        <v>181</v>
      </c>
      <c r="EG5" s="400">
        <v>181</v>
      </c>
      <c r="EH5" s="400">
        <v>181</v>
      </c>
      <c r="EI5" s="400">
        <v>181</v>
      </c>
      <c r="EJ5" s="400">
        <v>181</v>
      </c>
      <c r="EK5" s="400">
        <v>181</v>
      </c>
      <c r="EL5" s="400">
        <v>181</v>
      </c>
      <c r="EM5" s="400">
        <v>181</v>
      </c>
      <c r="EN5" s="400">
        <v>181</v>
      </c>
      <c r="EO5" s="400">
        <v>181</v>
      </c>
      <c r="EP5" s="400">
        <v>181</v>
      </c>
      <c r="EQ5" s="400">
        <v>181</v>
      </c>
      <c r="ER5" s="400">
        <v>181</v>
      </c>
      <c r="ES5" s="400">
        <v>181</v>
      </c>
      <c r="ET5" s="400">
        <v>181</v>
      </c>
      <c r="EU5" s="400">
        <v>181</v>
      </c>
      <c r="EV5" s="400">
        <v>181</v>
      </c>
      <c r="EW5" s="400">
        <v>181</v>
      </c>
      <c r="EX5" s="400">
        <v>181</v>
      </c>
      <c r="EY5" s="400">
        <v>181</v>
      </c>
      <c r="EZ5" s="400">
        <v>181</v>
      </c>
      <c r="FA5" s="400">
        <v>181</v>
      </c>
      <c r="FB5" s="400">
        <v>181</v>
      </c>
      <c r="FC5" s="400">
        <v>181</v>
      </c>
      <c r="FD5" s="400">
        <v>181</v>
      </c>
      <c r="FE5" s="400">
        <v>181</v>
      </c>
      <c r="FF5" s="400">
        <v>181</v>
      </c>
      <c r="FG5" s="400">
        <v>181</v>
      </c>
      <c r="FH5" s="400">
        <v>181</v>
      </c>
      <c r="FI5" s="400">
        <v>181</v>
      </c>
      <c r="FJ5" s="400">
        <v>181</v>
      </c>
      <c r="FK5" s="400">
        <v>181</v>
      </c>
      <c r="FL5" s="400">
        <v>181</v>
      </c>
      <c r="FM5" s="400">
        <v>181</v>
      </c>
      <c r="FN5" s="400">
        <v>181</v>
      </c>
      <c r="FO5" s="400">
        <v>181</v>
      </c>
      <c r="FP5" s="400">
        <v>181</v>
      </c>
      <c r="FQ5" s="400">
        <v>181</v>
      </c>
      <c r="FR5" s="400">
        <v>181</v>
      </c>
      <c r="FS5" s="400">
        <v>181</v>
      </c>
      <c r="FT5" s="400">
        <v>181</v>
      </c>
      <c r="FU5" s="400">
        <v>181</v>
      </c>
      <c r="FV5" s="400">
        <v>181</v>
      </c>
      <c r="FW5" s="400">
        <v>181</v>
      </c>
      <c r="FX5" s="400">
        <v>181</v>
      </c>
      <c r="FY5" s="400">
        <v>181</v>
      </c>
      <c r="FZ5" s="400">
        <v>181</v>
      </c>
      <c r="GA5" s="400">
        <v>181</v>
      </c>
      <c r="GB5" s="400">
        <v>181</v>
      </c>
      <c r="GC5" s="400">
        <v>181</v>
      </c>
      <c r="GD5" s="400">
        <v>181</v>
      </c>
      <c r="GE5" s="400">
        <v>181</v>
      </c>
      <c r="GF5" s="400">
        <v>181</v>
      </c>
      <c r="GG5" s="400">
        <v>181</v>
      </c>
      <c r="GH5" s="400">
        <v>181</v>
      </c>
      <c r="GI5" s="400">
        <v>181</v>
      </c>
      <c r="GJ5" s="400">
        <v>181</v>
      </c>
      <c r="GK5" s="400">
        <v>181</v>
      </c>
      <c r="GL5" s="400">
        <v>181</v>
      </c>
      <c r="GM5" s="400">
        <v>181</v>
      </c>
      <c r="GN5" s="400">
        <v>181</v>
      </c>
      <c r="GO5" s="400">
        <v>181</v>
      </c>
      <c r="GP5" s="400">
        <v>181</v>
      </c>
      <c r="GQ5" s="400">
        <v>181</v>
      </c>
      <c r="GR5" s="400">
        <v>181</v>
      </c>
      <c r="GS5" s="400">
        <v>181</v>
      </c>
      <c r="GT5" s="400">
        <v>181</v>
      </c>
      <c r="GU5" s="400">
        <v>181</v>
      </c>
      <c r="GV5" s="400">
        <v>181</v>
      </c>
      <c r="GW5" s="400">
        <v>181</v>
      </c>
      <c r="GX5" s="400">
        <v>181</v>
      </c>
      <c r="GY5" s="400">
        <v>181</v>
      </c>
      <c r="GZ5" s="400">
        <v>181</v>
      </c>
      <c r="HA5" s="400">
        <v>181</v>
      </c>
      <c r="HB5" s="400">
        <v>181</v>
      </c>
      <c r="HC5" s="400">
        <v>181</v>
      </c>
      <c r="HD5" s="400">
        <v>181</v>
      </c>
      <c r="HE5" s="400">
        <v>181</v>
      </c>
      <c r="HF5" s="400">
        <v>181</v>
      </c>
      <c r="HG5" s="400">
        <v>181</v>
      </c>
      <c r="HH5" s="400">
        <v>181</v>
      </c>
      <c r="HI5" s="400">
        <v>181</v>
      </c>
      <c r="HJ5" s="400">
        <v>181</v>
      </c>
      <c r="HK5" s="400">
        <v>181</v>
      </c>
      <c r="HL5" s="400">
        <v>181</v>
      </c>
      <c r="HM5" s="400">
        <v>181</v>
      </c>
      <c r="HN5" s="400">
        <v>181</v>
      </c>
      <c r="HO5" s="400">
        <v>181</v>
      </c>
      <c r="HP5" s="400">
        <v>181</v>
      </c>
      <c r="HQ5" s="400">
        <v>181</v>
      </c>
      <c r="HR5" s="400">
        <v>181</v>
      </c>
      <c r="HS5" s="400">
        <v>181</v>
      </c>
      <c r="HT5" s="400">
        <v>181</v>
      </c>
      <c r="HU5" s="400">
        <v>181</v>
      </c>
      <c r="HV5" s="400">
        <v>181</v>
      </c>
      <c r="HW5" s="400">
        <v>181</v>
      </c>
      <c r="HX5" s="400">
        <v>181</v>
      </c>
      <c r="HY5" s="400">
        <v>181</v>
      </c>
      <c r="HZ5" s="400">
        <v>181</v>
      </c>
      <c r="IA5" s="400">
        <v>181</v>
      </c>
      <c r="IB5" s="400">
        <v>181</v>
      </c>
      <c r="IC5" s="400">
        <v>181</v>
      </c>
      <c r="ID5" s="400">
        <v>181</v>
      </c>
      <c r="IE5" s="400">
        <v>181</v>
      </c>
      <c r="IF5" s="400">
        <v>181</v>
      </c>
      <c r="IG5" s="400">
        <v>181</v>
      </c>
      <c r="IH5" s="400">
        <v>181</v>
      </c>
      <c r="II5" s="400">
        <v>181</v>
      </c>
      <c r="IJ5" s="400">
        <v>181</v>
      </c>
      <c r="IK5" s="400">
        <v>181</v>
      </c>
      <c r="IL5" s="400">
        <v>181</v>
      </c>
      <c r="IM5" s="400">
        <v>181</v>
      </c>
      <c r="IN5" s="400">
        <v>181</v>
      </c>
      <c r="IO5" s="400">
        <v>181</v>
      </c>
      <c r="IP5" s="400">
        <v>181</v>
      </c>
      <c r="IQ5" s="400">
        <v>181</v>
      </c>
      <c r="IR5" s="400">
        <v>181</v>
      </c>
      <c r="IS5" s="400">
        <v>181</v>
      </c>
      <c r="IT5" s="400">
        <v>181</v>
      </c>
      <c r="IU5" s="400">
        <v>181</v>
      </c>
      <c r="IV5" s="400">
        <v>181</v>
      </c>
      <c r="IW5" s="400">
        <v>181</v>
      </c>
      <c r="IX5" s="400">
        <v>181</v>
      </c>
      <c r="IY5" s="400">
        <v>181</v>
      </c>
      <c r="IZ5" s="400">
        <v>181</v>
      </c>
      <c r="JA5" s="400">
        <v>181</v>
      </c>
      <c r="JB5" s="400">
        <v>181</v>
      </c>
      <c r="JC5" s="400">
        <v>181</v>
      </c>
      <c r="JD5" s="400">
        <v>181</v>
      </c>
      <c r="JE5" s="400">
        <v>181</v>
      </c>
      <c r="JF5" s="400">
        <v>181</v>
      </c>
      <c r="JG5" s="400">
        <v>181</v>
      </c>
      <c r="JH5" s="400">
        <v>181</v>
      </c>
      <c r="JI5" s="400">
        <v>181</v>
      </c>
      <c r="JJ5" s="400">
        <v>181</v>
      </c>
      <c r="JK5" s="400">
        <v>181</v>
      </c>
      <c r="JL5" s="400">
        <v>181</v>
      </c>
      <c r="JM5" s="400">
        <v>181</v>
      </c>
      <c r="JN5" s="400">
        <v>181</v>
      </c>
      <c r="JO5" s="400">
        <v>181</v>
      </c>
      <c r="JP5" s="400">
        <v>181</v>
      </c>
      <c r="JQ5" s="400">
        <v>181</v>
      </c>
      <c r="JR5" s="400">
        <v>181</v>
      </c>
      <c r="JS5" s="400">
        <v>181</v>
      </c>
      <c r="JT5" s="400">
        <v>181</v>
      </c>
      <c r="JU5" s="400">
        <v>181</v>
      </c>
    </row>
    <row r="6" spans="1:281" ht="23.25" customHeight="1" thickTop="1" x14ac:dyDescent="0.3">
      <c r="A6" s="186"/>
      <c r="B6" s="55" t="s">
        <v>4</v>
      </c>
      <c r="C6" s="401">
        <v>31730.411</v>
      </c>
      <c r="D6" s="401">
        <v>15179.494000000001</v>
      </c>
      <c r="E6" s="401">
        <v>5946.0680000000002</v>
      </c>
      <c r="F6" s="401">
        <v>4807.9660000000003</v>
      </c>
      <c r="G6" s="401">
        <v>5693.5820000000003</v>
      </c>
      <c r="H6" s="401"/>
      <c r="I6" s="402"/>
      <c r="J6" s="401">
        <v>1521</v>
      </c>
      <c r="K6" s="401" t="s">
        <v>787</v>
      </c>
      <c r="L6" s="401" t="s">
        <v>787</v>
      </c>
      <c r="M6" s="401">
        <v>348</v>
      </c>
      <c r="N6" s="401">
        <v>454</v>
      </c>
      <c r="O6" s="401">
        <v>282</v>
      </c>
      <c r="P6" s="401">
        <v>254</v>
      </c>
      <c r="Q6" s="401" t="s">
        <v>787</v>
      </c>
      <c r="R6" s="401">
        <v>217</v>
      </c>
      <c r="S6" s="401">
        <v>249</v>
      </c>
      <c r="T6" s="401">
        <v>137</v>
      </c>
      <c r="U6" s="401">
        <v>122</v>
      </c>
      <c r="V6" s="401">
        <v>141</v>
      </c>
      <c r="W6" s="401">
        <v>101</v>
      </c>
      <c r="X6" s="401">
        <v>133</v>
      </c>
      <c r="Y6" s="401">
        <v>227</v>
      </c>
      <c r="Z6" s="401">
        <v>118</v>
      </c>
      <c r="AA6" s="401">
        <v>119</v>
      </c>
      <c r="AB6" s="401">
        <v>78</v>
      </c>
      <c r="AC6" s="401">
        <v>111</v>
      </c>
      <c r="AD6" s="401">
        <v>91</v>
      </c>
      <c r="AE6" s="401">
        <v>80</v>
      </c>
      <c r="AF6" s="401">
        <v>65</v>
      </c>
      <c r="AG6" s="401">
        <v>55</v>
      </c>
      <c r="AH6" s="401">
        <v>190</v>
      </c>
      <c r="AI6" s="401">
        <v>248</v>
      </c>
      <c r="AJ6" s="401" t="s">
        <v>787</v>
      </c>
      <c r="AK6" s="401">
        <v>112</v>
      </c>
      <c r="AL6" s="401">
        <v>64</v>
      </c>
      <c r="AM6" s="401">
        <v>195</v>
      </c>
      <c r="AN6" s="401">
        <v>277</v>
      </c>
      <c r="AO6" s="401">
        <v>204</v>
      </c>
      <c r="AP6" s="401">
        <v>140</v>
      </c>
      <c r="AQ6" s="401">
        <v>158</v>
      </c>
      <c r="AR6" s="401">
        <v>101</v>
      </c>
      <c r="AS6" s="401" t="s">
        <v>787</v>
      </c>
      <c r="AT6" s="401" t="s">
        <v>787</v>
      </c>
      <c r="AU6" s="401">
        <v>779</v>
      </c>
      <c r="AV6" s="401">
        <v>212</v>
      </c>
      <c r="AW6" s="401">
        <v>248</v>
      </c>
      <c r="AX6" s="401" t="s">
        <v>787</v>
      </c>
      <c r="AY6" s="401">
        <v>177</v>
      </c>
      <c r="AZ6" s="401">
        <v>219</v>
      </c>
      <c r="BA6" s="401">
        <v>101</v>
      </c>
      <c r="BB6" s="401">
        <v>87</v>
      </c>
      <c r="BC6" s="401">
        <v>138</v>
      </c>
      <c r="BD6" s="401">
        <v>306</v>
      </c>
      <c r="BE6" s="401">
        <v>160</v>
      </c>
      <c r="BF6" s="401">
        <v>118</v>
      </c>
      <c r="BG6" s="401">
        <v>120</v>
      </c>
      <c r="BH6" s="401">
        <v>54</v>
      </c>
      <c r="BI6" s="401">
        <v>103</v>
      </c>
      <c r="BJ6" s="401" t="s">
        <v>787</v>
      </c>
      <c r="BK6" s="401">
        <v>442</v>
      </c>
      <c r="BL6" s="401">
        <v>340</v>
      </c>
      <c r="BM6" s="401">
        <v>149</v>
      </c>
      <c r="BN6" s="401">
        <v>226</v>
      </c>
      <c r="BO6" s="401">
        <v>157</v>
      </c>
      <c r="BP6" s="401">
        <v>171</v>
      </c>
      <c r="BQ6" s="401">
        <v>75</v>
      </c>
      <c r="BR6" s="401">
        <v>861</v>
      </c>
      <c r="BS6" s="401" t="s">
        <v>787</v>
      </c>
      <c r="BT6" s="401">
        <v>243</v>
      </c>
      <c r="BU6" s="401" t="s">
        <v>787</v>
      </c>
      <c r="BV6" s="401">
        <v>145</v>
      </c>
      <c r="BW6" s="401">
        <v>132</v>
      </c>
      <c r="BX6" s="401">
        <v>132</v>
      </c>
      <c r="BY6" s="401" t="s">
        <v>787</v>
      </c>
      <c r="BZ6" s="401" t="s">
        <v>787</v>
      </c>
      <c r="CA6" s="401" t="s">
        <v>787</v>
      </c>
      <c r="CB6" s="401">
        <v>80</v>
      </c>
      <c r="CC6" s="401" t="s">
        <v>787</v>
      </c>
      <c r="CD6" s="401">
        <v>71</v>
      </c>
      <c r="CE6" s="401" t="s">
        <v>787</v>
      </c>
      <c r="CF6" s="401" t="s">
        <v>787</v>
      </c>
      <c r="CG6" s="401" t="s">
        <v>787</v>
      </c>
      <c r="CH6" s="401" t="s">
        <v>787</v>
      </c>
      <c r="CI6" s="401" t="s">
        <v>787</v>
      </c>
      <c r="CJ6" s="401" t="s">
        <v>787</v>
      </c>
      <c r="CK6" s="401" t="s">
        <v>787</v>
      </c>
      <c r="CL6" s="401" t="s">
        <v>787</v>
      </c>
      <c r="CM6" s="401" t="s">
        <v>787</v>
      </c>
      <c r="CN6" s="401" t="s">
        <v>787</v>
      </c>
      <c r="CO6" s="401" t="s">
        <v>787</v>
      </c>
      <c r="CP6" s="401" t="s">
        <v>787</v>
      </c>
      <c r="CQ6" s="401" t="s">
        <v>787</v>
      </c>
      <c r="CR6" s="401" t="s">
        <v>787</v>
      </c>
      <c r="CS6" s="401" t="s">
        <v>787</v>
      </c>
      <c r="CT6" s="401" t="s">
        <v>787</v>
      </c>
      <c r="CU6" s="401" t="s">
        <v>787</v>
      </c>
      <c r="CV6" s="401" t="s">
        <v>787</v>
      </c>
      <c r="CW6" s="401">
        <v>58</v>
      </c>
      <c r="CX6" s="401" t="s">
        <v>787</v>
      </c>
      <c r="CY6" s="401">
        <v>113</v>
      </c>
      <c r="CZ6" s="401" t="s">
        <v>787</v>
      </c>
      <c r="DA6" s="401">
        <v>621</v>
      </c>
      <c r="DB6" s="401" t="s">
        <v>787</v>
      </c>
      <c r="DC6" s="401" t="s">
        <v>787</v>
      </c>
      <c r="DD6" s="401" t="s">
        <v>787</v>
      </c>
      <c r="DE6" s="401" t="s">
        <v>787</v>
      </c>
      <c r="DF6" s="401">
        <v>164</v>
      </c>
      <c r="DG6" s="401">
        <v>127</v>
      </c>
      <c r="DH6" s="401">
        <v>51</v>
      </c>
      <c r="DI6" s="401" t="s">
        <v>787</v>
      </c>
      <c r="DJ6" s="401" t="s">
        <v>787</v>
      </c>
      <c r="DK6" s="401" t="s">
        <v>787</v>
      </c>
      <c r="DL6" s="401" t="s">
        <v>787</v>
      </c>
      <c r="DM6" s="401" t="s">
        <v>787</v>
      </c>
      <c r="DN6" s="401" t="s">
        <v>787</v>
      </c>
      <c r="DO6" s="401">
        <v>277</v>
      </c>
      <c r="DP6" s="401" t="s">
        <v>787</v>
      </c>
      <c r="DQ6" s="401" t="s">
        <v>787</v>
      </c>
      <c r="DR6" s="401" t="s">
        <v>787</v>
      </c>
      <c r="DS6" s="401" t="s">
        <v>787</v>
      </c>
      <c r="DT6" s="401" t="s">
        <v>787</v>
      </c>
      <c r="DU6" s="401" t="s">
        <v>787</v>
      </c>
      <c r="DV6" s="401" t="s">
        <v>787</v>
      </c>
      <c r="DW6" s="401" t="s">
        <v>787</v>
      </c>
      <c r="DX6" s="401" t="s">
        <v>787</v>
      </c>
      <c r="DY6" s="401" t="s">
        <v>787</v>
      </c>
      <c r="DZ6" s="401" t="s">
        <v>787</v>
      </c>
      <c r="EA6" s="401" t="s">
        <v>787</v>
      </c>
      <c r="EB6" s="401" t="s">
        <v>787</v>
      </c>
      <c r="EC6" s="401" t="s">
        <v>787</v>
      </c>
      <c r="ED6" s="401">
        <v>89</v>
      </c>
      <c r="EE6" s="401">
        <v>28</v>
      </c>
      <c r="EF6" s="401">
        <v>23</v>
      </c>
      <c r="EG6" s="401">
        <v>20</v>
      </c>
      <c r="EH6" s="401">
        <v>24</v>
      </c>
      <c r="EI6" s="401">
        <v>24</v>
      </c>
      <c r="EJ6" s="401">
        <v>71</v>
      </c>
      <c r="EK6" s="401">
        <v>46</v>
      </c>
      <c r="EL6" s="401">
        <v>34</v>
      </c>
      <c r="EM6" s="401">
        <v>27</v>
      </c>
      <c r="EN6" s="401">
        <v>33</v>
      </c>
      <c r="EO6" s="401">
        <v>34</v>
      </c>
      <c r="EP6" s="401">
        <v>98</v>
      </c>
      <c r="EQ6" s="401">
        <v>18</v>
      </c>
      <c r="ER6" s="401">
        <v>29</v>
      </c>
      <c r="ES6" s="401">
        <v>19</v>
      </c>
      <c r="ET6" s="401">
        <v>30</v>
      </c>
      <c r="EU6" s="401">
        <v>54</v>
      </c>
      <c r="EV6" s="401">
        <v>59</v>
      </c>
      <c r="EW6" s="401">
        <v>68</v>
      </c>
      <c r="EX6" s="401">
        <v>91</v>
      </c>
      <c r="EY6" s="401">
        <v>53</v>
      </c>
      <c r="EZ6" s="401">
        <v>31</v>
      </c>
      <c r="FA6" s="401">
        <v>25</v>
      </c>
      <c r="FB6" s="401">
        <v>29</v>
      </c>
      <c r="FC6" s="401">
        <v>54</v>
      </c>
      <c r="FD6" s="401">
        <v>11</v>
      </c>
      <c r="FE6" s="401">
        <v>34</v>
      </c>
      <c r="FF6" s="401">
        <v>31</v>
      </c>
      <c r="FG6" s="401">
        <v>20</v>
      </c>
      <c r="FH6" s="401">
        <v>58</v>
      </c>
      <c r="FI6" s="401">
        <v>32</v>
      </c>
      <c r="FJ6" s="401">
        <v>36</v>
      </c>
      <c r="FK6" s="401">
        <v>23</v>
      </c>
      <c r="FL6" s="401">
        <v>14</v>
      </c>
      <c r="FM6" s="401">
        <v>13</v>
      </c>
      <c r="FN6" s="401">
        <v>78</v>
      </c>
      <c r="FO6" s="401">
        <v>36</v>
      </c>
      <c r="FP6" s="401">
        <v>30</v>
      </c>
      <c r="FQ6" s="401">
        <v>73</v>
      </c>
      <c r="FR6" s="401">
        <v>85</v>
      </c>
      <c r="FS6" s="401">
        <v>65</v>
      </c>
      <c r="FT6" s="401">
        <v>117</v>
      </c>
      <c r="FU6" s="401">
        <v>45</v>
      </c>
      <c r="FV6" s="401">
        <v>16</v>
      </c>
      <c r="FW6" s="401">
        <v>25</v>
      </c>
      <c r="FX6" s="401">
        <v>43</v>
      </c>
      <c r="FY6" s="401">
        <v>35</v>
      </c>
      <c r="FZ6" s="401">
        <v>26</v>
      </c>
      <c r="GA6" s="401">
        <v>13</v>
      </c>
      <c r="GB6" s="401">
        <v>13</v>
      </c>
      <c r="GC6" s="401">
        <v>20</v>
      </c>
      <c r="GD6" s="401">
        <v>41</v>
      </c>
      <c r="GE6" s="401">
        <v>78</v>
      </c>
      <c r="GF6" s="401">
        <v>23</v>
      </c>
      <c r="GG6" s="401">
        <v>23</v>
      </c>
      <c r="GH6" s="401">
        <v>22</v>
      </c>
      <c r="GI6" s="401">
        <v>22</v>
      </c>
      <c r="GJ6" s="401">
        <v>17</v>
      </c>
      <c r="GK6" s="401">
        <v>11</v>
      </c>
      <c r="GL6" s="401">
        <v>22</v>
      </c>
      <c r="GM6" s="401">
        <v>39</v>
      </c>
      <c r="GN6" s="401">
        <v>20</v>
      </c>
      <c r="GO6" s="401">
        <v>54</v>
      </c>
      <c r="GP6" s="401">
        <v>44</v>
      </c>
      <c r="GQ6" s="401">
        <v>35</v>
      </c>
      <c r="GR6" s="401">
        <v>28</v>
      </c>
      <c r="GS6" s="401">
        <v>22</v>
      </c>
      <c r="GT6" s="401">
        <v>47</v>
      </c>
      <c r="GU6" s="401">
        <v>18</v>
      </c>
      <c r="GV6" s="401">
        <v>38</v>
      </c>
      <c r="GW6" s="401">
        <v>12</v>
      </c>
      <c r="GX6" s="401">
        <v>47</v>
      </c>
      <c r="GY6" s="401">
        <v>22</v>
      </c>
      <c r="GZ6" s="401">
        <v>16</v>
      </c>
      <c r="HA6" s="401">
        <v>102</v>
      </c>
      <c r="HB6" s="401">
        <v>70</v>
      </c>
      <c r="HC6" s="401">
        <v>23</v>
      </c>
      <c r="HD6" s="401">
        <v>18</v>
      </c>
      <c r="HE6" s="401">
        <v>21</v>
      </c>
      <c r="HF6" s="401">
        <v>39</v>
      </c>
      <c r="HG6" s="401">
        <v>23</v>
      </c>
      <c r="HH6" s="401">
        <v>22</v>
      </c>
      <c r="HI6" s="401">
        <v>18</v>
      </c>
      <c r="HJ6" s="401">
        <v>28</v>
      </c>
      <c r="HK6" s="401">
        <v>37</v>
      </c>
      <c r="HL6" s="401">
        <v>35</v>
      </c>
      <c r="HM6" s="401">
        <v>13</v>
      </c>
      <c r="HN6" s="401">
        <v>69</v>
      </c>
      <c r="HO6" s="401">
        <v>66</v>
      </c>
      <c r="HP6" s="401">
        <v>44</v>
      </c>
      <c r="HQ6" s="401">
        <v>27</v>
      </c>
      <c r="HR6" s="401">
        <v>52</v>
      </c>
      <c r="HS6" s="401">
        <v>66</v>
      </c>
      <c r="HT6" s="401">
        <v>33</v>
      </c>
      <c r="HU6" s="401">
        <v>35</v>
      </c>
      <c r="HV6" s="401">
        <v>17</v>
      </c>
      <c r="HW6" s="401">
        <v>27</v>
      </c>
      <c r="HX6" s="401">
        <v>20</v>
      </c>
      <c r="HY6" s="401">
        <v>23</v>
      </c>
      <c r="HZ6" s="401">
        <v>14</v>
      </c>
      <c r="IA6" s="401">
        <v>19</v>
      </c>
      <c r="IB6" s="401">
        <v>30</v>
      </c>
      <c r="IC6" s="401">
        <v>25</v>
      </c>
      <c r="ID6" s="401">
        <v>52</v>
      </c>
      <c r="IE6" s="401">
        <v>27</v>
      </c>
      <c r="IF6" s="401">
        <v>21</v>
      </c>
      <c r="IG6" s="401">
        <v>25</v>
      </c>
      <c r="IH6" s="401">
        <v>228</v>
      </c>
      <c r="II6" s="401">
        <v>157</v>
      </c>
      <c r="IJ6" s="401">
        <v>84</v>
      </c>
      <c r="IK6" s="401">
        <v>32</v>
      </c>
      <c r="IL6" s="401">
        <v>41</v>
      </c>
      <c r="IM6" s="401">
        <v>28</v>
      </c>
      <c r="IN6" s="401">
        <v>27</v>
      </c>
      <c r="IO6" s="401">
        <v>53</v>
      </c>
      <c r="IP6" s="401">
        <v>12</v>
      </c>
      <c r="IQ6" s="401">
        <v>17</v>
      </c>
      <c r="IR6" s="401">
        <v>11</v>
      </c>
      <c r="IS6" s="401">
        <v>22</v>
      </c>
      <c r="IT6" s="401">
        <v>20</v>
      </c>
      <c r="IU6" s="401">
        <v>16</v>
      </c>
      <c r="IV6" s="401">
        <v>12</v>
      </c>
      <c r="IW6" s="401">
        <v>9</v>
      </c>
      <c r="IX6" s="401">
        <v>16</v>
      </c>
      <c r="IY6" s="401">
        <v>24</v>
      </c>
      <c r="IZ6" s="401">
        <v>161</v>
      </c>
      <c r="JA6" s="401">
        <v>62</v>
      </c>
      <c r="JB6" s="401">
        <v>40</v>
      </c>
      <c r="JC6" s="401">
        <v>17</v>
      </c>
      <c r="JD6" s="401">
        <v>40</v>
      </c>
      <c r="JE6" s="401">
        <v>22</v>
      </c>
      <c r="JF6" s="401">
        <v>21</v>
      </c>
      <c r="JG6" s="401">
        <v>39</v>
      </c>
      <c r="JH6" s="401">
        <v>51</v>
      </c>
      <c r="JI6" s="401">
        <v>119</v>
      </c>
      <c r="JJ6" s="401">
        <v>17</v>
      </c>
      <c r="JK6" s="401">
        <v>23</v>
      </c>
      <c r="JL6" s="401">
        <v>34</v>
      </c>
      <c r="JM6" s="401">
        <v>33</v>
      </c>
      <c r="JN6" s="401">
        <v>60</v>
      </c>
      <c r="JO6" s="401">
        <v>27</v>
      </c>
      <c r="JP6" s="401">
        <v>12</v>
      </c>
      <c r="JQ6" s="401">
        <v>15</v>
      </c>
      <c r="JR6" s="401">
        <v>22</v>
      </c>
      <c r="JS6" s="401">
        <v>20</v>
      </c>
      <c r="JT6" s="401">
        <v>32</v>
      </c>
      <c r="JU6" s="401" t="s">
        <v>787</v>
      </c>
    </row>
    <row r="7" spans="1:281" ht="23.25" customHeight="1" x14ac:dyDescent="0.3">
      <c r="A7" s="186"/>
      <c r="B7" s="56" t="s">
        <v>5</v>
      </c>
      <c r="C7" s="616">
        <v>2984.567</v>
      </c>
      <c r="D7" s="616">
        <v>1474.095</v>
      </c>
      <c r="E7" s="616">
        <v>881.68700000000001</v>
      </c>
      <c r="F7" s="616">
        <v>236.41499999999999</v>
      </c>
      <c r="G7" s="616">
        <v>392.37</v>
      </c>
      <c r="H7" s="616"/>
      <c r="I7" s="402"/>
      <c r="J7" s="616">
        <v>132</v>
      </c>
      <c r="K7" s="616" t="s">
        <v>787</v>
      </c>
      <c r="L7" s="616" t="s">
        <v>787</v>
      </c>
      <c r="M7" s="616">
        <v>14</v>
      </c>
      <c r="N7" s="616">
        <v>75</v>
      </c>
      <c r="O7" s="616">
        <v>28</v>
      </c>
      <c r="P7" s="616">
        <v>28</v>
      </c>
      <c r="Q7" s="616" t="s">
        <v>787</v>
      </c>
      <c r="R7" s="616">
        <v>24</v>
      </c>
      <c r="S7" s="616">
        <v>28</v>
      </c>
      <c r="T7" s="616">
        <v>13</v>
      </c>
      <c r="U7" s="616">
        <v>12</v>
      </c>
      <c r="V7" s="616">
        <v>10</v>
      </c>
      <c r="W7" s="616">
        <v>7</v>
      </c>
      <c r="X7" s="616">
        <v>12</v>
      </c>
      <c r="Y7" s="616">
        <v>25</v>
      </c>
      <c r="Z7" s="616">
        <v>10</v>
      </c>
      <c r="AA7" s="616">
        <v>8</v>
      </c>
      <c r="AB7" s="616">
        <v>7</v>
      </c>
      <c r="AC7" s="616">
        <v>14</v>
      </c>
      <c r="AD7" s="616">
        <v>12</v>
      </c>
      <c r="AE7" s="616">
        <v>7</v>
      </c>
      <c r="AF7" s="616">
        <v>4</v>
      </c>
      <c r="AG7" s="616">
        <v>4</v>
      </c>
      <c r="AH7" s="616">
        <v>16</v>
      </c>
      <c r="AI7" s="616">
        <v>37</v>
      </c>
      <c r="AJ7" s="616" t="s">
        <v>787</v>
      </c>
      <c r="AK7" s="616">
        <v>10</v>
      </c>
      <c r="AL7" s="616">
        <v>5</v>
      </c>
      <c r="AM7" s="616">
        <v>16</v>
      </c>
      <c r="AN7" s="616">
        <v>39</v>
      </c>
      <c r="AO7" s="616">
        <v>24</v>
      </c>
      <c r="AP7" s="616">
        <v>13</v>
      </c>
      <c r="AQ7" s="616">
        <v>11</v>
      </c>
      <c r="AR7" s="616">
        <v>3</v>
      </c>
      <c r="AS7" s="616" t="s">
        <v>787</v>
      </c>
      <c r="AT7" s="616" t="s">
        <v>787</v>
      </c>
      <c r="AU7" s="616">
        <v>85</v>
      </c>
      <c r="AV7" s="616">
        <v>18</v>
      </c>
      <c r="AW7" s="616">
        <v>19</v>
      </c>
      <c r="AX7" s="616" t="s">
        <v>787</v>
      </c>
      <c r="AY7" s="616">
        <v>25</v>
      </c>
      <c r="AZ7" s="616">
        <v>16</v>
      </c>
      <c r="BA7" s="616">
        <v>10</v>
      </c>
      <c r="BB7" s="616">
        <v>5</v>
      </c>
      <c r="BC7" s="616">
        <v>12</v>
      </c>
      <c r="BD7" s="616">
        <v>59</v>
      </c>
      <c r="BE7" s="616">
        <v>23</v>
      </c>
      <c r="BF7" s="616">
        <v>24</v>
      </c>
      <c r="BG7" s="616">
        <v>23</v>
      </c>
      <c r="BH7" s="616">
        <v>7</v>
      </c>
      <c r="BI7" s="616">
        <v>12</v>
      </c>
      <c r="BJ7" s="616" t="s">
        <v>787</v>
      </c>
      <c r="BK7" s="616">
        <v>81</v>
      </c>
      <c r="BL7" s="616">
        <v>60</v>
      </c>
      <c r="BM7" s="616">
        <v>17</v>
      </c>
      <c r="BN7" s="616">
        <v>20</v>
      </c>
      <c r="BO7" s="616">
        <v>17</v>
      </c>
      <c r="BP7" s="616">
        <v>25</v>
      </c>
      <c r="BQ7" s="616">
        <v>12</v>
      </c>
      <c r="BR7" s="616">
        <v>260</v>
      </c>
      <c r="BS7" s="616" t="s">
        <v>787</v>
      </c>
      <c r="BT7" s="616">
        <v>44</v>
      </c>
      <c r="BU7" s="616" t="s">
        <v>787</v>
      </c>
      <c r="BV7" s="616">
        <v>22</v>
      </c>
      <c r="BW7" s="616">
        <v>15</v>
      </c>
      <c r="BX7" s="616">
        <v>23</v>
      </c>
      <c r="BY7" s="616" t="s">
        <v>787</v>
      </c>
      <c r="BZ7" s="616" t="s">
        <v>787</v>
      </c>
      <c r="CA7" s="616" t="s">
        <v>787</v>
      </c>
      <c r="CB7" s="616">
        <v>15</v>
      </c>
      <c r="CC7" s="616" t="s">
        <v>787</v>
      </c>
      <c r="CD7" s="616">
        <v>6</v>
      </c>
      <c r="CE7" s="616" t="s">
        <v>787</v>
      </c>
      <c r="CF7" s="616" t="s">
        <v>787</v>
      </c>
      <c r="CG7" s="616" t="s">
        <v>787</v>
      </c>
      <c r="CH7" s="616" t="s">
        <v>787</v>
      </c>
      <c r="CI7" s="616" t="s">
        <v>787</v>
      </c>
      <c r="CJ7" s="616" t="s">
        <v>787</v>
      </c>
      <c r="CK7" s="616" t="s">
        <v>787</v>
      </c>
      <c r="CL7" s="616" t="s">
        <v>787</v>
      </c>
      <c r="CM7" s="616" t="s">
        <v>787</v>
      </c>
      <c r="CN7" s="616" t="s">
        <v>787</v>
      </c>
      <c r="CO7" s="616" t="s">
        <v>787</v>
      </c>
      <c r="CP7" s="616" t="s">
        <v>787</v>
      </c>
      <c r="CQ7" s="616" t="s">
        <v>787</v>
      </c>
      <c r="CR7" s="616" t="s">
        <v>787</v>
      </c>
      <c r="CS7" s="616" t="s">
        <v>787</v>
      </c>
      <c r="CT7" s="616" t="s">
        <v>787</v>
      </c>
      <c r="CU7" s="616" t="s">
        <v>787</v>
      </c>
      <c r="CV7" s="616" t="s">
        <v>787</v>
      </c>
      <c r="CW7" s="616">
        <v>28</v>
      </c>
      <c r="CX7" s="616" t="s">
        <v>787</v>
      </c>
      <c r="CY7" s="616">
        <v>13</v>
      </c>
      <c r="CZ7" s="616" t="s">
        <v>787</v>
      </c>
      <c r="DA7" s="616">
        <v>288</v>
      </c>
      <c r="DB7" s="616" t="s">
        <v>787</v>
      </c>
      <c r="DC7" s="616" t="s">
        <v>787</v>
      </c>
      <c r="DD7" s="616" t="s">
        <v>787</v>
      </c>
      <c r="DE7" s="616" t="s">
        <v>787</v>
      </c>
      <c r="DF7" s="616">
        <v>47</v>
      </c>
      <c r="DG7" s="616">
        <v>22</v>
      </c>
      <c r="DH7" s="616">
        <v>6</v>
      </c>
      <c r="DI7" s="616" t="s">
        <v>787</v>
      </c>
      <c r="DJ7" s="616" t="s">
        <v>787</v>
      </c>
      <c r="DK7" s="616" t="s">
        <v>787</v>
      </c>
      <c r="DL7" s="616" t="s">
        <v>787</v>
      </c>
      <c r="DM7" s="616" t="s">
        <v>787</v>
      </c>
      <c r="DN7" s="616" t="s">
        <v>787</v>
      </c>
      <c r="DO7" s="616">
        <v>20</v>
      </c>
      <c r="DP7" s="616" t="s">
        <v>787</v>
      </c>
      <c r="DQ7" s="616" t="s">
        <v>787</v>
      </c>
      <c r="DR7" s="616" t="s">
        <v>787</v>
      </c>
      <c r="DS7" s="616" t="s">
        <v>787</v>
      </c>
      <c r="DT7" s="616" t="s">
        <v>787</v>
      </c>
      <c r="DU7" s="616" t="s">
        <v>787</v>
      </c>
      <c r="DV7" s="616" t="s">
        <v>787</v>
      </c>
      <c r="DW7" s="616" t="s">
        <v>787</v>
      </c>
      <c r="DX7" s="616" t="s">
        <v>787</v>
      </c>
      <c r="DY7" s="616" t="s">
        <v>787</v>
      </c>
      <c r="DZ7" s="616" t="s">
        <v>787</v>
      </c>
      <c r="EA7" s="616" t="s">
        <v>787</v>
      </c>
      <c r="EB7" s="616" t="s">
        <v>787</v>
      </c>
      <c r="EC7" s="616" t="s">
        <v>787</v>
      </c>
      <c r="ED7" s="616">
        <v>7</v>
      </c>
      <c r="EE7" s="616">
        <v>1</v>
      </c>
      <c r="EF7" s="616">
        <v>0</v>
      </c>
      <c r="EG7" s="616">
        <v>1</v>
      </c>
      <c r="EH7" s="616">
        <v>1</v>
      </c>
      <c r="EI7" s="616">
        <v>3</v>
      </c>
      <c r="EJ7" s="616">
        <v>3</v>
      </c>
      <c r="EK7" s="616">
        <v>2</v>
      </c>
      <c r="EL7" s="616">
        <v>1</v>
      </c>
      <c r="EM7" s="616">
        <v>2</v>
      </c>
      <c r="EN7" s="616">
        <v>3</v>
      </c>
      <c r="EO7" s="616">
        <v>2</v>
      </c>
      <c r="EP7" s="616">
        <v>10</v>
      </c>
      <c r="EQ7" s="616">
        <v>0</v>
      </c>
      <c r="ER7" s="616">
        <v>0</v>
      </c>
      <c r="ES7" s="616">
        <v>1</v>
      </c>
      <c r="ET7" s="616">
        <v>3</v>
      </c>
      <c r="EU7" s="616">
        <v>1</v>
      </c>
      <c r="EV7" s="616">
        <v>4</v>
      </c>
      <c r="EW7" s="616">
        <v>6</v>
      </c>
      <c r="EX7" s="616">
        <v>3</v>
      </c>
      <c r="EY7" s="616">
        <v>8</v>
      </c>
      <c r="EZ7" s="616">
        <v>0</v>
      </c>
      <c r="FA7" s="616">
        <v>1</v>
      </c>
      <c r="FB7" s="616">
        <v>1</v>
      </c>
      <c r="FC7" s="616">
        <v>4</v>
      </c>
      <c r="FD7" s="616">
        <v>0</v>
      </c>
      <c r="FE7" s="616">
        <v>0</v>
      </c>
      <c r="FF7" s="616">
        <v>0</v>
      </c>
      <c r="FG7" s="616">
        <v>0</v>
      </c>
      <c r="FH7" s="616">
        <v>3</v>
      </c>
      <c r="FI7" s="616">
        <v>5</v>
      </c>
      <c r="FJ7" s="616">
        <v>2</v>
      </c>
      <c r="FK7" s="616">
        <v>0</v>
      </c>
      <c r="FL7" s="616">
        <v>0</v>
      </c>
      <c r="FM7" s="616">
        <v>0</v>
      </c>
      <c r="FN7" s="616">
        <v>5</v>
      </c>
      <c r="FO7" s="616">
        <v>0</v>
      </c>
      <c r="FP7" s="616">
        <v>1</v>
      </c>
      <c r="FQ7" s="616">
        <v>5</v>
      </c>
      <c r="FR7" s="616">
        <v>6</v>
      </c>
      <c r="FS7" s="616">
        <v>7</v>
      </c>
      <c r="FT7" s="616">
        <v>10</v>
      </c>
      <c r="FU7" s="616">
        <v>2</v>
      </c>
      <c r="FV7" s="616">
        <v>1</v>
      </c>
      <c r="FW7" s="616">
        <v>0</v>
      </c>
      <c r="FX7" s="616">
        <v>1</v>
      </c>
      <c r="FY7" s="616">
        <v>2</v>
      </c>
      <c r="FZ7" s="616">
        <v>1</v>
      </c>
      <c r="GA7" s="616">
        <v>0</v>
      </c>
      <c r="GB7" s="616">
        <v>0</v>
      </c>
      <c r="GC7" s="616">
        <v>0</v>
      </c>
      <c r="GD7" s="616">
        <v>2</v>
      </c>
      <c r="GE7" s="616">
        <v>2</v>
      </c>
      <c r="GF7" s="616">
        <v>1</v>
      </c>
      <c r="GG7" s="616">
        <v>2</v>
      </c>
      <c r="GH7" s="616">
        <v>1</v>
      </c>
      <c r="GI7" s="616">
        <v>1</v>
      </c>
      <c r="GJ7" s="616">
        <v>0</v>
      </c>
      <c r="GK7" s="616">
        <v>0</v>
      </c>
      <c r="GL7" s="616">
        <v>0</v>
      </c>
      <c r="GM7" s="616">
        <v>1</v>
      </c>
      <c r="GN7" s="616">
        <v>1</v>
      </c>
      <c r="GO7" s="616">
        <v>4</v>
      </c>
      <c r="GP7" s="616">
        <v>4</v>
      </c>
      <c r="GQ7" s="616">
        <v>0</v>
      </c>
      <c r="GR7" s="616">
        <v>1</v>
      </c>
      <c r="GS7" s="616">
        <v>1</v>
      </c>
      <c r="GT7" s="616">
        <v>2</v>
      </c>
      <c r="GU7" s="616">
        <v>0</v>
      </c>
      <c r="GV7" s="616">
        <v>1</v>
      </c>
      <c r="GW7" s="616">
        <v>0</v>
      </c>
      <c r="GX7" s="616">
        <v>1</v>
      </c>
      <c r="GY7" s="616">
        <v>0</v>
      </c>
      <c r="GZ7" s="616">
        <v>1</v>
      </c>
      <c r="HA7" s="616">
        <v>6</v>
      </c>
      <c r="HB7" s="616">
        <v>5</v>
      </c>
      <c r="HC7" s="616">
        <v>0</v>
      </c>
      <c r="HD7" s="616">
        <v>1</v>
      </c>
      <c r="HE7" s="616">
        <v>0</v>
      </c>
      <c r="HF7" s="616">
        <v>1</v>
      </c>
      <c r="HG7" s="616">
        <v>0</v>
      </c>
      <c r="HH7" s="616">
        <v>0</v>
      </c>
      <c r="HI7" s="616">
        <v>2</v>
      </c>
      <c r="HJ7" s="616">
        <v>0</v>
      </c>
      <c r="HK7" s="616">
        <v>2</v>
      </c>
      <c r="HL7" s="616">
        <v>1</v>
      </c>
      <c r="HM7" s="616">
        <v>0</v>
      </c>
      <c r="HN7" s="616">
        <v>5</v>
      </c>
      <c r="HO7" s="616">
        <v>7</v>
      </c>
      <c r="HP7" s="616">
        <v>5</v>
      </c>
      <c r="HQ7" s="616">
        <v>1</v>
      </c>
      <c r="HR7" s="616">
        <v>5</v>
      </c>
      <c r="HS7" s="616">
        <v>5</v>
      </c>
      <c r="HT7" s="616">
        <v>4</v>
      </c>
      <c r="HU7" s="616">
        <v>1</v>
      </c>
      <c r="HV7" s="616">
        <v>2</v>
      </c>
      <c r="HW7" s="616">
        <v>0</v>
      </c>
      <c r="HX7" s="616">
        <v>1</v>
      </c>
      <c r="HY7" s="616">
        <v>1</v>
      </c>
      <c r="HZ7" s="616">
        <v>0</v>
      </c>
      <c r="IA7" s="616">
        <v>0</v>
      </c>
      <c r="IB7" s="616">
        <v>0</v>
      </c>
      <c r="IC7" s="616">
        <v>1</v>
      </c>
      <c r="ID7" s="616">
        <v>4</v>
      </c>
      <c r="IE7" s="616">
        <v>1</v>
      </c>
      <c r="IF7" s="616">
        <v>4</v>
      </c>
      <c r="IG7" s="616">
        <v>0</v>
      </c>
      <c r="IH7" s="616">
        <v>4</v>
      </c>
      <c r="II7" s="616">
        <v>8</v>
      </c>
      <c r="IJ7" s="616">
        <v>6</v>
      </c>
      <c r="IK7" s="616">
        <v>2</v>
      </c>
      <c r="IL7" s="616">
        <v>3</v>
      </c>
      <c r="IM7" s="616">
        <v>2</v>
      </c>
      <c r="IN7" s="616">
        <v>1</v>
      </c>
      <c r="IO7" s="616">
        <v>5</v>
      </c>
      <c r="IP7" s="616">
        <v>1</v>
      </c>
      <c r="IQ7" s="616">
        <v>0</v>
      </c>
      <c r="IR7" s="616">
        <v>0</v>
      </c>
      <c r="IS7" s="616">
        <v>2</v>
      </c>
      <c r="IT7" s="616">
        <v>2</v>
      </c>
      <c r="IU7" s="616">
        <v>1</v>
      </c>
      <c r="IV7" s="616">
        <v>1</v>
      </c>
      <c r="IW7" s="616">
        <v>1</v>
      </c>
      <c r="IX7" s="616">
        <v>2</v>
      </c>
      <c r="IY7" s="616">
        <v>4</v>
      </c>
      <c r="IZ7" s="616">
        <v>18</v>
      </c>
      <c r="JA7" s="616">
        <v>7</v>
      </c>
      <c r="JB7" s="616">
        <v>3</v>
      </c>
      <c r="JC7" s="616">
        <v>1</v>
      </c>
      <c r="JD7" s="616">
        <v>4</v>
      </c>
      <c r="JE7" s="616">
        <v>2</v>
      </c>
      <c r="JF7" s="616">
        <v>0</v>
      </c>
      <c r="JG7" s="616">
        <v>1</v>
      </c>
      <c r="JH7" s="616">
        <v>3</v>
      </c>
      <c r="JI7" s="616">
        <v>4</v>
      </c>
      <c r="JJ7" s="616">
        <v>1</v>
      </c>
      <c r="JK7" s="616">
        <v>1</v>
      </c>
      <c r="JL7" s="616">
        <v>4</v>
      </c>
      <c r="JM7" s="616">
        <v>1</v>
      </c>
      <c r="JN7" s="616">
        <v>2</v>
      </c>
      <c r="JO7" s="616">
        <v>1</v>
      </c>
      <c r="JP7" s="616">
        <v>1</v>
      </c>
      <c r="JQ7" s="616">
        <v>1</v>
      </c>
      <c r="JR7" s="616">
        <v>1</v>
      </c>
      <c r="JS7" s="616">
        <v>2</v>
      </c>
      <c r="JT7" s="616">
        <v>0</v>
      </c>
      <c r="JU7" s="616" t="s">
        <v>787</v>
      </c>
    </row>
    <row r="8" spans="1:281" ht="23.25" customHeight="1" x14ac:dyDescent="0.3">
      <c r="A8" s="186"/>
      <c r="B8" s="57" t="s">
        <v>14</v>
      </c>
      <c r="C8" s="617">
        <v>34714.978000000003</v>
      </c>
      <c r="D8" s="617">
        <v>16653.589</v>
      </c>
      <c r="E8" s="617">
        <v>6827.7550000000001</v>
      </c>
      <c r="F8" s="617">
        <v>5044.3810000000003</v>
      </c>
      <c r="G8" s="617">
        <v>6085.9520000000002</v>
      </c>
      <c r="H8" s="619" t="s">
        <v>2360</v>
      </c>
      <c r="I8" s="402"/>
      <c r="J8" s="617">
        <v>1654</v>
      </c>
      <c r="K8" s="619" t="s">
        <v>2356</v>
      </c>
      <c r="L8" s="619" t="s">
        <v>2356</v>
      </c>
      <c r="M8" s="617">
        <v>362</v>
      </c>
      <c r="N8" s="617">
        <v>530</v>
      </c>
      <c r="O8" s="617">
        <v>311</v>
      </c>
      <c r="P8" s="617">
        <v>282</v>
      </c>
      <c r="Q8" s="619" t="s">
        <v>2356</v>
      </c>
      <c r="R8" s="617">
        <v>241</v>
      </c>
      <c r="S8" s="617">
        <v>277</v>
      </c>
      <c r="T8" s="617">
        <v>151</v>
      </c>
      <c r="U8" s="617">
        <v>135</v>
      </c>
      <c r="V8" s="617">
        <v>151</v>
      </c>
      <c r="W8" s="617">
        <v>109</v>
      </c>
      <c r="X8" s="617">
        <v>145</v>
      </c>
      <c r="Y8" s="617">
        <v>253</v>
      </c>
      <c r="Z8" s="617">
        <v>128</v>
      </c>
      <c r="AA8" s="617">
        <v>127</v>
      </c>
      <c r="AB8" s="617">
        <v>86</v>
      </c>
      <c r="AC8" s="617">
        <v>126</v>
      </c>
      <c r="AD8" s="617">
        <v>103</v>
      </c>
      <c r="AE8" s="617">
        <v>88</v>
      </c>
      <c r="AF8" s="617">
        <v>70</v>
      </c>
      <c r="AG8" s="617">
        <v>59</v>
      </c>
      <c r="AH8" s="617">
        <v>206</v>
      </c>
      <c r="AI8" s="617">
        <v>285</v>
      </c>
      <c r="AJ8" s="619" t="s">
        <v>2356</v>
      </c>
      <c r="AK8" s="617">
        <v>122</v>
      </c>
      <c r="AL8" s="617">
        <v>69</v>
      </c>
      <c r="AM8" s="617">
        <v>212</v>
      </c>
      <c r="AN8" s="617">
        <v>316</v>
      </c>
      <c r="AO8" s="617">
        <v>229</v>
      </c>
      <c r="AP8" s="617">
        <v>153</v>
      </c>
      <c r="AQ8" s="617">
        <v>169</v>
      </c>
      <c r="AR8" s="617">
        <v>104</v>
      </c>
      <c r="AS8" s="619" t="s">
        <v>2356</v>
      </c>
      <c r="AT8" s="619" t="s">
        <v>2356</v>
      </c>
      <c r="AU8" s="617">
        <v>864</v>
      </c>
      <c r="AV8" s="617">
        <v>230</v>
      </c>
      <c r="AW8" s="617">
        <v>267</v>
      </c>
      <c r="AX8" s="619" t="s">
        <v>2356</v>
      </c>
      <c r="AY8" s="617">
        <v>202</v>
      </c>
      <c r="AZ8" s="617">
        <v>236</v>
      </c>
      <c r="BA8" s="617">
        <v>112</v>
      </c>
      <c r="BB8" s="617">
        <v>92</v>
      </c>
      <c r="BC8" s="617">
        <v>151</v>
      </c>
      <c r="BD8" s="617">
        <v>366</v>
      </c>
      <c r="BE8" s="617">
        <v>183</v>
      </c>
      <c r="BF8" s="617">
        <v>143</v>
      </c>
      <c r="BG8" s="617">
        <v>143</v>
      </c>
      <c r="BH8" s="617">
        <v>62</v>
      </c>
      <c r="BI8" s="617">
        <v>116</v>
      </c>
      <c r="BJ8" s="619" t="s">
        <v>2356</v>
      </c>
      <c r="BK8" s="617">
        <v>523</v>
      </c>
      <c r="BL8" s="617">
        <v>400</v>
      </c>
      <c r="BM8" s="617">
        <v>166</v>
      </c>
      <c r="BN8" s="617">
        <v>247</v>
      </c>
      <c r="BO8" s="617">
        <v>175</v>
      </c>
      <c r="BP8" s="617">
        <v>197</v>
      </c>
      <c r="BQ8" s="617">
        <v>87</v>
      </c>
      <c r="BR8" s="617">
        <v>1121</v>
      </c>
      <c r="BS8" s="619" t="s">
        <v>2356</v>
      </c>
      <c r="BT8" s="617">
        <v>287</v>
      </c>
      <c r="BU8" s="619" t="s">
        <v>2356</v>
      </c>
      <c r="BV8" s="617">
        <v>168</v>
      </c>
      <c r="BW8" s="617">
        <v>148</v>
      </c>
      <c r="BX8" s="617">
        <v>156</v>
      </c>
      <c r="BY8" s="619" t="s">
        <v>2356</v>
      </c>
      <c r="BZ8" s="619" t="s">
        <v>2356</v>
      </c>
      <c r="CA8" s="619" t="s">
        <v>2356</v>
      </c>
      <c r="CB8" s="617">
        <v>95</v>
      </c>
      <c r="CC8" s="619" t="s">
        <v>2356</v>
      </c>
      <c r="CD8" s="617">
        <v>78</v>
      </c>
      <c r="CE8" s="619" t="s">
        <v>2356</v>
      </c>
      <c r="CF8" s="619" t="s">
        <v>2356</v>
      </c>
      <c r="CG8" s="619" t="s">
        <v>2356</v>
      </c>
      <c r="CH8" s="619" t="s">
        <v>2356</v>
      </c>
      <c r="CI8" s="619" t="s">
        <v>2356</v>
      </c>
      <c r="CJ8" s="619" t="s">
        <v>2356</v>
      </c>
      <c r="CK8" s="619" t="s">
        <v>2356</v>
      </c>
      <c r="CL8" s="619" t="s">
        <v>2356</v>
      </c>
      <c r="CM8" s="619" t="s">
        <v>2356</v>
      </c>
      <c r="CN8" s="619" t="s">
        <v>2356</v>
      </c>
      <c r="CO8" s="619" t="s">
        <v>2356</v>
      </c>
      <c r="CP8" s="619" t="s">
        <v>2356</v>
      </c>
      <c r="CQ8" s="619" t="s">
        <v>2356</v>
      </c>
      <c r="CR8" s="619" t="s">
        <v>2356</v>
      </c>
      <c r="CS8" s="619" t="s">
        <v>2356</v>
      </c>
      <c r="CT8" s="619" t="s">
        <v>2356</v>
      </c>
      <c r="CU8" s="619" t="s">
        <v>2356</v>
      </c>
      <c r="CV8" s="619" t="s">
        <v>2356</v>
      </c>
      <c r="CW8" s="617">
        <v>86</v>
      </c>
      <c r="CX8" s="619" t="s">
        <v>2356</v>
      </c>
      <c r="CY8" s="617">
        <v>126</v>
      </c>
      <c r="CZ8" s="619" t="s">
        <v>2356</v>
      </c>
      <c r="DA8" s="617">
        <v>909</v>
      </c>
      <c r="DB8" s="619" t="s">
        <v>2356</v>
      </c>
      <c r="DC8" s="619" t="s">
        <v>2356</v>
      </c>
      <c r="DD8" s="619" t="s">
        <v>2356</v>
      </c>
      <c r="DE8" s="619" t="s">
        <v>2356</v>
      </c>
      <c r="DF8" s="617">
        <v>211</v>
      </c>
      <c r="DG8" s="617">
        <v>149</v>
      </c>
      <c r="DH8" s="617">
        <v>57</v>
      </c>
      <c r="DI8" s="619" t="s">
        <v>2356</v>
      </c>
      <c r="DJ8" s="619" t="s">
        <v>2356</v>
      </c>
      <c r="DK8" s="619" t="s">
        <v>2356</v>
      </c>
      <c r="DL8" s="619" t="s">
        <v>2356</v>
      </c>
      <c r="DM8" s="619" t="s">
        <v>2356</v>
      </c>
      <c r="DN8" s="619" t="s">
        <v>2356</v>
      </c>
      <c r="DO8" s="617">
        <v>297</v>
      </c>
      <c r="DP8" s="619" t="s">
        <v>2356</v>
      </c>
      <c r="DQ8" s="619" t="s">
        <v>2356</v>
      </c>
      <c r="DR8" s="619" t="s">
        <v>2356</v>
      </c>
      <c r="DS8" s="619" t="s">
        <v>2356</v>
      </c>
      <c r="DT8" s="619" t="s">
        <v>2356</v>
      </c>
      <c r="DU8" s="619" t="s">
        <v>2356</v>
      </c>
      <c r="DV8" s="619" t="s">
        <v>2356</v>
      </c>
      <c r="DW8" s="619" t="s">
        <v>2356</v>
      </c>
      <c r="DX8" s="619" t="s">
        <v>2356</v>
      </c>
      <c r="DY8" s="619" t="s">
        <v>2356</v>
      </c>
      <c r="DZ8" s="619" t="s">
        <v>2356</v>
      </c>
      <c r="EA8" s="619" t="s">
        <v>2356</v>
      </c>
      <c r="EB8" s="619" t="s">
        <v>2356</v>
      </c>
      <c r="EC8" s="617" t="s">
        <v>2356</v>
      </c>
      <c r="ED8" s="617">
        <v>96</v>
      </c>
      <c r="EE8" s="617">
        <v>30</v>
      </c>
      <c r="EF8" s="617">
        <v>23</v>
      </c>
      <c r="EG8" s="617">
        <v>22</v>
      </c>
      <c r="EH8" s="617">
        <v>25</v>
      </c>
      <c r="EI8" s="617">
        <v>28</v>
      </c>
      <c r="EJ8" s="617">
        <v>75</v>
      </c>
      <c r="EK8" s="617">
        <v>48</v>
      </c>
      <c r="EL8" s="617">
        <v>36</v>
      </c>
      <c r="EM8" s="617">
        <v>29</v>
      </c>
      <c r="EN8" s="617">
        <v>36</v>
      </c>
      <c r="EO8" s="617">
        <v>37</v>
      </c>
      <c r="EP8" s="617">
        <v>108</v>
      </c>
      <c r="EQ8" s="617">
        <v>19</v>
      </c>
      <c r="ER8" s="617">
        <v>30</v>
      </c>
      <c r="ES8" s="617">
        <v>21</v>
      </c>
      <c r="ET8" s="617">
        <v>34</v>
      </c>
      <c r="EU8" s="617">
        <v>56</v>
      </c>
      <c r="EV8" s="617">
        <v>64</v>
      </c>
      <c r="EW8" s="617">
        <v>74</v>
      </c>
      <c r="EX8" s="617">
        <v>95</v>
      </c>
      <c r="EY8" s="617">
        <v>61</v>
      </c>
      <c r="EZ8" s="617">
        <v>31</v>
      </c>
      <c r="FA8" s="617">
        <v>26</v>
      </c>
      <c r="FB8" s="617">
        <v>30</v>
      </c>
      <c r="FC8" s="617">
        <v>59</v>
      </c>
      <c r="FD8" s="617">
        <v>11</v>
      </c>
      <c r="FE8" s="617">
        <v>34</v>
      </c>
      <c r="FF8" s="617">
        <v>32</v>
      </c>
      <c r="FG8" s="617">
        <v>20</v>
      </c>
      <c r="FH8" s="617">
        <v>62</v>
      </c>
      <c r="FI8" s="617">
        <v>38</v>
      </c>
      <c r="FJ8" s="617">
        <v>39</v>
      </c>
      <c r="FK8" s="617">
        <v>23</v>
      </c>
      <c r="FL8" s="617">
        <v>15</v>
      </c>
      <c r="FM8" s="617">
        <v>13</v>
      </c>
      <c r="FN8" s="617">
        <v>83</v>
      </c>
      <c r="FO8" s="617">
        <v>36</v>
      </c>
      <c r="FP8" s="617">
        <v>32</v>
      </c>
      <c r="FQ8" s="617">
        <v>78</v>
      </c>
      <c r="FR8" s="617">
        <v>92</v>
      </c>
      <c r="FS8" s="617">
        <v>72</v>
      </c>
      <c r="FT8" s="617">
        <v>128</v>
      </c>
      <c r="FU8" s="617">
        <v>48</v>
      </c>
      <c r="FV8" s="617">
        <v>17</v>
      </c>
      <c r="FW8" s="617">
        <v>25</v>
      </c>
      <c r="FX8" s="617">
        <v>44</v>
      </c>
      <c r="FY8" s="617">
        <v>38</v>
      </c>
      <c r="FZ8" s="617">
        <v>27</v>
      </c>
      <c r="GA8" s="617">
        <v>14</v>
      </c>
      <c r="GB8" s="617">
        <v>13</v>
      </c>
      <c r="GC8" s="617">
        <v>20</v>
      </c>
      <c r="GD8" s="617">
        <v>44</v>
      </c>
      <c r="GE8" s="617">
        <v>81</v>
      </c>
      <c r="GF8" s="617">
        <v>25</v>
      </c>
      <c r="GG8" s="617">
        <v>26</v>
      </c>
      <c r="GH8" s="617">
        <v>23</v>
      </c>
      <c r="GI8" s="617">
        <v>24</v>
      </c>
      <c r="GJ8" s="617">
        <v>18</v>
      </c>
      <c r="GK8" s="617">
        <v>11</v>
      </c>
      <c r="GL8" s="617">
        <v>23</v>
      </c>
      <c r="GM8" s="617">
        <v>40</v>
      </c>
      <c r="GN8" s="617">
        <v>22</v>
      </c>
      <c r="GO8" s="617">
        <v>58</v>
      </c>
      <c r="GP8" s="617">
        <v>48</v>
      </c>
      <c r="GQ8" s="617">
        <v>35</v>
      </c>
      <c r="GR8" s="617">
        <v>29</v>
      </c>
      <c r="GS8" s="617">
        <v>24</v>
      </c>
      <c r="GT8" s="617">
        <v>50</v>
      </c>
      <c r="GU8" s="617">
        <v>19</v>
      </c>
      <c r="GV8" s="617">
        <v>40</v>
      </c>
      <c r="GW8" s="617">
        <v>13</v>
      </c>
      <c r="GX8" s="617">
        <v>49</v>
      </c>
      <c r="GY8" s="617">
        <v>23</v>
      </c>
      <c r="GZ8" s="617">
        <v>18</v>
      </c>
      <c r="HA8" s="617">
        <v>109</v>
      </c>
      <c r="HB8" s="617">
        <v>75</v>
      </c>
      <c r="HC8" s="617">
        <v>24</v>
      </c>
      <c r="HD8" s="617">
        <v>20</v>
      </c>
      <c r="HE8" s="617">
        <v>21</v>
      </c>
      <c r="HF8" s="617">
        <v>40</v>
      </c>
      <c r="HG8" s="617">
        <v>23</v>
      </c>
      <c r="HH8" s="617">
        <v>23</v>
      </c>
      <c r="HI8" s="617">
        <v>21</v>
      </c>
      <c r="HJ8" s="617">
        <v>29</v>
      </c>
      <c r="HK8" s="617">
        <v>39</v>
      </c>
      <c r="HL8" s="617">
        <v>37</v>
      </c>
      <c r="HM8" s="617">
        <v>14</v>
      </c>
      <c r="HN8" s="617">
        <v>74</v>
      </c>
      <c r="HO8" s="617">
        <v>73</v>
      </c>
      <c r="HP8" s="617">
        <v>49</v>
      </c>
      <c r="HQ8" s="617">
        <v>28</v>
      </c>
      <c r="HR8" s="617">
        <v>57</v>
      </c>
      <c r="HS8" s="617">
        <v>72</v>
      </c>
      <c r="HT8" s="617">
        <v>37</v>
      </c>
      <c r="HU8" s="617">
        <v>36</v>
      </c>
      <c r="HV8" s="617">
        <v>19</v>
      </c>
      <c r="HW8" s="617">
        <v>27</v>
      </c>
      <c r="HX8" s="617">
        <v>21</v>
      </c>
      <c r="HY8" s="617">
        <v>24</v>
      </c>
      <c r="HZ8" s="617">
        <v>15</v>
      </c>
      <c r="IA8" s="617">
        <v>20</v>
      </c>
      <c r="IB8" s="617">
        <v>30</v>
      </c>
      <c r="IC8" s="617">
        <v>26</v>
      </c>
      <c r="ID8" s="617">
        <v>56</v>
      </c>
      <c r="IE8" s="617">
        <v>28</v>
      </c>
      <c r="IF8" s="617">
        <v>25</v>
      </c>
      <c r="IG8" s="617">
        <v>25</v>
      </c>
      <c r="IH8" s="617">
        <v>233</v>
      </c>
      <c r="II8" s="617">
        <v>166</v>
      </c>
      <c r="IJ8" s="617">
        <v>90</v>
      </c>
      <c r="IK8" s="617">
        <v>34</v>
      </c>
      <c r="IL8" s="617">
        <v>44</v>
      </c>
      <c r="IM8" s="617">
        <v>30</v>
      </c>
      <c r="IN8" s="617">
        <v>29</v>
      </c>
      <c r="IO8" s="617">
        <v>58</v>
      </c>
      <c r="IP8" s="617">
        <v>13</v>
      </c>
      <c r="IQ8" s="617">
        <v>17</v>
      </c>
      <c r="IR8" s="617">
        <v>11</v>
      </c>
      <c r="IS8" s="617">
        <v>25</v>
      </c>
      <c r="IT8" s="617">
        <v>23</v>
      </c>
      <c r="IU8" s="617">
        <v>18</v>
      </c>
      <c r="IV8" s="617">
        <v>13</v>
      </c>
      <c r="IW8" s="617">
        <v>10</v>
      </c>
      <c r="IX8" s="617">
        <v>19</v>
      </c>
      <c r="IY8" s="617">
        <v>28</v>
      </c>
      <c r="IZ8" s="617">
        <v>180</v>
      </c>
      <c r="JA8" s="617">
        <v>70</v>
      </c>
      <c r="JB8" s="617">
        <v>43</v>
      </c>
      <c r="JC8" s="617">
        <v>18</v>
      </c>
      <c r="JD8" s="617">
        <v>45</v>
      </c>
      <c r="JE8" s="617">
        <v>25</v>
      </c>
      <c r="JF8" s="617">
        <v>22</v>
      </c>
      <c r="JG8" s="617">
        <v>40</v>
      </c>
      <c r="JH8" s="617">
        <v>55</v>
      </c>
      <c r="JI8" s="617">
        <v>124</v>
      </c>
      <c r="JJ8" s="617">
        <v>18</v>
      </c>
      <c r="JK8" s="617">
        <v>25</v>
      </c>
      <c r="JL8" s="617">
        <v>39</v>
      </c>
      <c r="JM8" s="617">
        <v>34</v>
      </c>
      <c r="JN8" s="617">
        <v>63</v>
      </c>
      <c r="JO8" s="617">
        <v>29</v>
      </c>
      <c r="JP8" s="617">
        <v>13</v>
      </c>
      <c r="JQ8" s="617">
        <v>16</v>
      </c>
      <c r="JR8" s="617">
        <v>24</v>
      </c>
      <c r="JS8" s="617">
        <v>22</v>
      </c>
      <c r="JT8" s="617">
        <v>33</v>
      </c>
      <c r="JU8" s="619" t="s">
        <v>2356</v>
      </c>
    </row>
    <row r="9" spans="1:281" ht="23.25" customHeight="1" x14ac:dyDescent="0.3">
      <c r="A9" s="186"/>
      <c r="B9" s="58" t="s">
        <v>6</v>
      </c>
      <c r="C9" s="405">
        <v>1692.98</v>
      </c>
      <c r="D9" s="405">
        <v>1051.452</v>
      </c>
      <c r="E9" s="405">
        <v>290.16500000000002</v>
      </c>
      <c r="F9" s="405">
        <v>140.97399999999999</v>
      </c>
      <c r="G9" s="405">
        <v>210.387</v>
      </c>
      <c r="H9" s="405"/>
      <c r="I9" s="402"/>
      <c r="J9" s="405">
        <v>181</v>
      </c>
      <c r="K9" s="405" t="s">
        <v>787</v>
      </c>
      <c r="L9" s="405" t="s">
        <v>787</v>
      </c>
      <c r="M9" s="405">
        <v>26</v>
      </c>
      <c r="N9" s="405">
        <v>8</v>
      </c>
      <c r="O9" s="405">
        <v>10</v>
      </c>
      <c r="P9" s="405">
        <v>8</v>
      </c>
      <c r="Q9" s="405" t="s">
        <v>787</v>
      </c>
      <c r="R9" s="405">
        <v>14</v>
      </c>
      <c r="S9" s="405">
        <v>0</v>
      </c>
      <c r="T9" s="405">
        <v>7</v>
      </c>
      <c r="U9" s="405">
        <v>8</v>
      </c>
      <c r="V9" s="405">
        <v>9</v>
      </c>
      <c r="W9" s="405">
        <v>5</v>
      </c>
      <c r="X9" s="405">
        <v>7</v>
      </c>
      <c r="Y9" s="405">
        <v>16</v>
      </c>
      <c r="Z9" s="405">
        <v>14</v>
      </c>
      <c r="AA9" s="405">
        <v>5</v>
      </c>
      <c r="AB9" s="405">
        <v>1</v>
      </c>
      <c r="AC9" s="405">
        <v>4</v>
      </c>
      <c r="AD9" s="405">
        <v>8</v>
      </c>
      <c r="AE9" s="405">
        <v>5</v>
      </c>
      <c r="AF9" s="405">
        <v>4</v>
      </c>
      <c r="AG9" s="405">
        <v>4</v>
      </c>
      <c r="AH9" s="405">
        <v>15</v>
      </c>
      <c r="AI9" s="405">
        <v>46</v>
      </c>
      <c r="AJ9" s="405" t="s">
        <v>787</v>
      </c>
      <c r="AK9" s="405">
        <v>0</v>
      </c>
      <c r="AL9" s="405">
        <v>3</v>
      </c>
      <c r="AM9" s="405">
        <v>0</v>
      </c>
      <c r="AN9" s="405">
        <v>20</v>
      </c>
      <c r="AO9" s="405">
        <v>15</v>
      </c>
      <c r="AP9" s="405">
        <v>15</v>
      </c>
      <c r="AQ9" s="405">
        <v>8</v>
      </c>
      <c r="AR9" s="405">
        <v>4</v>
      </c>
      <c r="AS9" s="405" t="s">
        <v>787</v>
      </c>
      <c r="AT9" s="405" t="s">
        <v>787</v>
      </c>
      <c r="AU9" s="405">
        <v>26</v>
      </c>
      <c r="AV9" s="405">
        <v>15</v>
      </c>
      <c r="AW9" s="405">
        <v>18</v>
      </c>
      <c r="AX9" s="405" t="s">
        <v>787</v>
      </c>
      <c r="AY9" s="405">
        <v>8</v>
      </c>
      <c r="AZ9" s="405">
        <v>16</v>
      </c>
      <c r="BA9" s="405">
        <v>5</v>
      </c>
      <c r="BB9" s="405">
        <v>6</v>
      </c>
      <c r="BC9" s="405">
        <v>0</v>
      </c>
      <c r="BD9" s="405">
        <v>34</v>
      </c>
      <c r="BE9" s="405">
        <v>12</v>
      </c>
      <c r="BF9" s="405">
        <v>16</v>
      </c>
      <c r="BG9" s="405">
        <v>16</v>
      </c>
      <c r="BH9" s="405">
        <v>6</v>
      </c>
      <c r="BI9" s="405">
        <v>8</v>
      </c>
      <c r="BJ9" s="405" t="s">
        <v>787</v>
      </c>
      <c r="BK9" s="405">
        <v>60</v>
      </c>
      <c r="BL9" s="405">
        <v>49</v>
      </c>
      <c r="BM9" s="405">
        <v>11</v>
      </c>
      <c r="BN9" s="405">
        <v>36</v>
      </c>
      <c r="BO9" s="405">
        <v>20</v>
      </c>
      <c r="BP9" s="405">
        <v>15</v>
      </c>
      <c r="BQ9" s="405">
        <v>7</v>
      </c>
      <c r="BR9" s="405">
        <v>146</v>
      </c>
      <c r="BS9" s="405" t="s">
        <v>787</v>
      </c>
      <c r="BT9" s="405">
        <v>26</v>
      </c>
      <c r="BU9" s="405" t="s">
        <v>787</v>
      </c>
      <c r="BV9" s="405">
        <v>10</v>
      </c>
      <c r="BW9" s="405">
        <v>4</v>
      </c>
      <c r="BX9" s="405">
        <v>12</v>
      </c>
      <c r="BY9" s="405" t="s">
        <v>787</v>
      </c>
      <c r="BZ9" s="405" t="s">
        <v>787</v>
      </c>
      <c r="CA9" s="405" t="s">
        <v>787</v>
      </c>
      <c r="CB9" s="405">
        <v>4</v>
      </c>
      <c r="CC9" s="405" t="s">
        <v>787</v>
      </c>
      <c r="CD9" s="405">
        <v>6</v>
      </c>
      <c r="CE9" s="405" t="s">
        <v>787</v>
      </c>
      <c r="CF9" s="405" t="s">
        <v>787</v>
      </c>
      <c r="CG9" s="405" t="s">
        <v>787</v>
      </c>
      <c r="CH9" s="405" t="s">
        <v>787</v>
      </c>
      <c r="CI9" s="405" t="s">
        <v>787</v>
      </c>
      <c r="CJ9" s="405" t="s">
        <v>787</v>
      </c>
      <c r="CK9" s="405" t="s">
        <v>787</v>
      </c>
      <c r="CL9" s="405" t="s">
        <v>787</v>
      </c>
      <c r="CM9" s="405" t="s">
        <v>787</v>
      </c>
      <c r="CN9" s="405" t="s">
        <v>787</v>
      </c>
      <c r="CO9" s="405" t="s">
        <v>787</v>
      </c>
      <c r="CP9" s="405" t="s">
        <v>787</v>
      </c>
      <c r="CQ9" s="405" t="s">
        <v>787</v>
      </c>
      <c r="CR9" s="405" t="s">
        <v>787</v>
      </c>
      <c r="CS9" s="405" t="s">
        <v>787</v>
      </c>
      <c r="CT9" s="405" t="s">
        <v>787</v>
      </c>
      <c r="CU9" s="405" t="s">
        <v>787</v>
      </c>
      <c r="CV9" s="405" t="s">
        <v>787</v>
      </c>
      <c r="CW9" s="405">
        <v>4</v>
      </c>
      <c r="CX9" s="405" t="s">
        <v>787</v>
      </c>
      <c r="CY9" s="405" t="s">
        <v>262</v>
      </c>
      <c r="CZ9" s="405" t="s">
        <v>787</v>
      </c>
      <c r="DA9" s="405">
        <v>46</v>
      </c>
      <c r="DB9" s="405" t="s">
        <v>787</v>
      </c>
      <c r="DC9" s="405" t="s">
        <v>787</v>
      </c>
      <c r="DD9" s="405" t="s">
        <v>787</v>
      </c>
      <c r="DE9" s="405" t="s">
        <v>787</v>
      </c>
      <c r="DF9" s="405">
        <v>6</v>
      </c>
      <c r="DG9" s="405">
        <v>7</v>
      </c>
      <c r="DH9" s="405">
        <v>1</v>
      </c>
      <c r="DI9" s="405" t="s">
        <v>787</v>
      </c>
      <c r="DJ9" s="405" t="s">
        <v>787</v>
      </c>
      <c r="DK9" s="405" t="s">
        <v>787</v>
      </c>
      <c r="DL9" s="405" t="s">
        <v>787</v>
      </c>
      <c r="DM9" s="405" t="s">
        <v>787</v>
      </c>
      <c r="DN9" s="405" t="s">
        <v>787</v>
      </c>
      <c r="DO9" s="405">
        <v>11</v>
      </c>
      <c r="DP9" s="405" t="s">
        <v>787</v>
      </c>
      <c r="DQ9" s="405" t="s">
        <v>787</v>
      </c>
      <c r="DR9" s="405" t="s">
        <v>787</v>
      </c>
      <c r="DS9" s="405" t="s">
        <v>787</v>
      </c>
      <c r="DT9" s="405" t="s">
        <v>787</v>
      </c>
      <c r="DU9" s="405" t="s">
        <v>787</v>
      </c>
      <c r="DV9" s="405" t="s">
        <v>787</v>
      </c>
      <c r="DW9" s="405" t="s">
        <v>787</v>
      </c>
      <c r="DX9" s="405" t="s">
        <v>787</v>
      </c>
      <c r="DY9" s="405" t="s">
        <v>787</v>
      </c>
      <c r="DZ9" s="405" t="s">
        <v>787</v>
      </c>
      <c r="EA9" s="405" t="s">
        <v>787</v>
      </c>
      <c r="EB9" s="405" t="s">
        <v>787</v>
      </c>
      <c r="EC9" s="405" t="s">
        <v>787</v>
      </c>
      <c r="ED9" s="405">
        <v>2</v>
      </c>
      <c r="EE9" s="405">
        <v>0</v>
      </c>
      <c r="EF9" s="405">
        <v>0</v>
      </c>
      <c r="EG9" s="405">
        <v>1</v>
      </c>
      <c r="EH9" s="405">
        <v>0</v>
      </c>
      <c r="EI9" s="405">
        <v>1</v>
      </c>
      <c r="EJ9" s="405">
        <v>3</v>
      </c>
      <c r="EK9" s="405">
        <v>1</v>
      </c>
      <c r="EL9" s="405">
        <v>1</v>
      </c>
      <c r="EM9" s="405">
        <v>1</v>
      </c>
      <c r="EN9" s="405">
        <v>0</v>
      </c>
      <c r="EO9" s="405">
        <v>1</v>
      </c>
      <c r="EP9" s="405">
        <v>2</v>
      </c>
      <c r="EQ9" s="405">
        <v>1</v>
      </c>
      <c r="ER9" s="405">
        <v>2</v>
      </c>
      <c r="ES9" s="405">
        <v>1</v>
      </c>
      <c r="ET9" s="405">
        <v>2</v>
      </c>
      <c r="EU9" s="405">
        <v>2</v>
      </c>
      <c r="EV9" s="405">
        <v>2</v>
      </c>
      <c r="EW9" s="405">
        <v>2</v>
      </c>
      <c r="EX9" s="405">
        <v>3</v>
      </c>
      <c r="EY9" s="405">
        <v>3</v>
      </c>
      <c r="EZ9" s="405">
        <v>1</v>
      </c>
      <c r="FA9" s="405">
        <v>0</v>
      </c>
      <c r="FB9" s="405">
        <v>0</v>
      </c>
      <c r="FC9" s="405">
        <v>2</v>
      </c>
      <c r="FD9" s="405">
        <v>0</v>
      </c>
      <c r="FE9" s="405">
        <v>1</v>
      </c>
      <c r="FF9" s="405">
        <v>1</v>
      </c>
      <c r="FG9" s="405">
        <v>0</v>
      </c>
      <c r="FH9" s="405">
        <v>1</v>
      </c>
      <c r="FI9" s="405">
        <v>1</v>
      </c>
      <c r="FJ9" s="405">
        <v>0</v>
      </c>
      <c r="FK9" s="405">
        <v>0</v>
      </c>
      <c r="FL9" s="405">
        <v>0</v>
      </c>
      <c r="FM9" s="405">
        <v>0</v>
      </c>
      <c r="FN9" s="405">
        <v>1</v>
      </c>
      <c r="FO9" s="405">
        <v>0</v>
      </c>
      <c r="FP9" s="405">
        <v>0</v>
      </c>
      <c r="FQ9" s="405">
        <v>1</v>
      </c>
      <c r="FR9" s="405">
        <v>2</v>
      </c>
      <c r="FS9" s="405">
        <v>4</v>
      </c>
      <c r="FT9" s="405">
        <v>5</v>
      </c>
      <c r="FU9" s="405">
        <v>0</v>
      </c>
      <c r="FV9" s="405">
        <v>0</v>
      </c>
      <c r="FW9" s="405">
        <v>0</v>
      </c>
      <c r="FX9" s="405">
        <v>1</v>
      </c>
      <c r="FY9" s="405">
        <v>1</v>
      </c>
      <c r="FZ9" s="405">
        <v>1</v>
      </c>
      <c r="GA9" s="405">
        <v>0</v>
      </c>
      <c r="GB9" s="405">
        <v>0</v>
      </c>
      <c r="GC9" s="405">
        <v>0</v>
      </c>
      <c r="GD9" s="405">
        <v>1</v>
      </c>
      <c r="GE9" s="405">
        <v>2</v>
      </c>
      <c r="GF9" s="405">
        <v>0</v>
      </c>
      <c r="GG9" s="405">
        <v>0</v>
      </c>
      <c r="GH9" s="405">
        <v>0</v>
      </c>
      <c r="GI9" s="405">
        <v>0</v>
      </c>
      <c r="GJ9" s="405">
        <v>0</v>
      </c>
      <c r="GK9" s="405">
        <v>0</v>
      </c>
      <c r="GL9" s="405">
        <v>0</v>
      </c>
      <c r="GM9" s="405">
        <v>1</v>
      </c>
      <c r="GN9" s="405">
        <v>1</v>
      </c>
      <c r="GO9" s="405">
        <v>2</v>
      </c>
      <c r="GP9" s="405">
        <v>2</v>
      </c>
      <c r="GQ9" s="405">
        <v>1</v>
      </c>
      <c r="GR9" s="405">
        <v>1</v>
      </c>
      <c r="GS9" s="405">
        <v>1</v>
      </c>
      <c r="GT9" s="405">
        <v>1</v>
      </c>
      <c r="GU9" s="405">
        <v>1</v>
      </c>
      <c r="GV9" s="405">
        <v>1</v>
      </c>
      <c r="GW9" s="405">
        <v>0</v>
      </c>
      <c r="GX9" s="405">
        <v>1</v>
      </c>
      <c r="GY9" s="405">
        <v>0</v>
      </c>
      <c r="GZ9" s="405">
        <v>0</v>
      </c>
      <c r="HA9" s="405">
        <v>3</v>
      </c>
      <c r="HB9" s="405">
        <v>2</v>
      </c>
      <c r="HC9" s="405">
        <v>0</v>
      </c>
      <c r="HD9" s="405">
        <v>0</v>
      </c>
      <c r="HE9" s="405">
        <v>1</v>
      </c>
      <c r="HF9" s="405">
        <v>1</v>
      </c>
      <c r="HG9" s="405">
        <v>0</v>
      </c>
      <c r="HH9" s="405">
        <v>0</v>
      </c>
      <c r="HI9" s="405">
        <v>0</v>
      </c>
      <c r="HJ9" s="405">
        <v>0</v>
      </c>
      <c r="HK9" s="405">
        <v>1</v>
      </c>
      <c r="HL9" s="405">
        <v>1</v>
      </c>
      <c r="HM9" s="405">
        <v>0</v>
      </c>
      <c r="HN9" s="405">
        <v>1</v>
      </c>
      <c r="HO9" s="405">
        <v>2</v>
      </c>
      <c r="HP9" s="405">
        <v>1</v>
      </c>
      <c r="HQ9" s="405">
        <v>0</v>
      </c>
      <c r="HR9" s="405">
        <v>1</v>
      </c>
      <c r="HS9" s="405">
        <v>0</v>
      </c>
      <c r="HT9" s="405">
        <v>2</v>
      </c>
      <c r="HU9" s="405">
        <v>1</v>
      </c>
      <c r="HV9" s="405">
        <v>1</v>
      </c>
      <c r="HW9" s="405">
        <v>0</v>
      </c>
      <c r="HX9" s="405">
        <v>1</v>
      </c>
      <c r="HY9" s="405">
        <v>0</v>
      </c>
      <c r="HZ9" s="405">
        <v>0</v>
      </c>
      <c r="IA9" s="405">
        <v>0</v>
      </c>
      <c r="IB9" s="405">
        <v>1</v>
      </c>
      <c r="IC9" s="405">
        <v>0</v>
      </c>
      <c r="ID9" s="405">
        <v>2</v>
      </c>
      <c r="IE9" s="405">
        <v>0</v>
      </c>
      <c r="IF9" s="405">
        <v>0</v>
      </c>
      <c r="IG9" s="405">
        <v>0</v>
      </c>
      <c r="IH9" s="405" t="s">
        <v>262</v>
      </c>
      <c r="II9" s="405">
        <v>5</v>
      </c>
      <c r="IJ9" s="405">
        <v>3</v>
      </c>
      <c r="IK9" s="405">
        <v>1</v>
      </c>
      <c r="IL9" s="405">
        <v>1</v>
      </c>
      <c r="IM9" s="405">
        <v>1</v>
      </c>
      <c r="IN9" s="405">
        <v>1</v>
      </c>
      <c r="IO9" s="405">
        <v>1</v>
      </c>
      <c r="IP9" s="405">
        <v>0</v>
      </c>
      <c r="IQ9" s="405" t="s">
        <v>262</v>
      </c>
      <c r="IR9" s="405" t="s">
        <v>262</v>
      </c>
      <c r="IS9" s="405">
        <v>0</v>
      </c>
      <c r="IT9" s="405">
        <v>0</v>
      </c>
      <c r="IU9" s="405">
        <v>0</v>
      </c>
      <c r="IV9" s="405">
        <v>0</v>
      </c>
      <c r="IW9" s="405">
        <v>0</v>
      </c>
      <c r="IX9" s="405">
        <v>0</v>
      </c>
      <c r="IY9" s="405">
        <v>0</v>
      </c>
      <c r="IZ9" s="405">
        <v>9</v>
      </c>
      <c r="JA9" s="405">
        <v>1</v>
      </c>
      <c r="JB9" s="405">
        <v>0</v>
      </c>
      <c r="JC9" s="405">
        <v>0</v>
      </c>
      <c r="JD9" s="405">
        <v>2</v>
      </c>
      <c r="JE9" s="405">
        <v>1</v>
      </c>
      <c r="JF9" s="405">
        <v>1</v>
      </c>
      <c r="JG9" s="405">
        <v>1</v>
      </c>
      <c r="JH9" s="405">
        <v>1</v>
      </c>
      <c r="JI9" s="405">
        <v>3</v>
      </c>
      <c r="JJ9" s="405">
        <v>0</v>
      </c>
      <c r="JK9" s="405">
        <v>0</v>
      </c>
      <c r="JL9" s="405">
        <v>1</v>
      </c>
      <c r="JM9" s="405">
        <v>1</v>
      </c>
      <c r="JN9" s="405">
        <v>1</v>
      </c>
      <c r="JO9" s="405">
        <v>1</v>
      </c>
      <c r="JP9" s="405">
        <v>0</v>
      </c>
      <c r="JQ9" s="405">
        <v>0</v>
      </c>
      <c r="JR9" s="405">
        <v>1</v>
      </c>
      <c r="JS9" s="405">
        <v>0</v>
      </c>
      <c r="JT9" s="405">
        <v>0</v>
      </c>
      <c r="JU9" s="405" t="s">
        <v>787</v>
      </c>
    </row>
    <row r="10" spans="1:281" ht="23.25" customHeight="1" x14ac:dyDescent="0.3">
      <c r="A10" s="186"/>
      <c r="B10" s="59" t="s">
        <v>62</v>
      </c>
      <c r="C10" s="406">
        <v>901.76900000000001</v>
      </c>
      <c r="D10" s="406">
        <v>339.80599999999998</v>
      </c>
      <c r="E10" s="406">
        <v>175.49799999999999</v>
      </c>
      <c r="F10" s="406">
        <v>79.706999999999994</v>
      </c>
      <c r="G10" s="406">
        <v>306.51600000000002</v>
      </c>
      <c r="H10" s="406"/>
      <c r="I10" s="402"/>
      <c r="J10" s="406">
        <v>43</v>
      </c>
      <c r="K10" s="406" t="s">
        <v>787</v>
      </c>
      <c r="L10" s="406" t="s">
        <v>787</v>
      </c>
      <c r="M10" s="406">
        <v>7</v>
      </c>
      <c r="N10" s="406">
        <v>10</v>
      </c>
      <c r="O10" s="406">
        <v>4</v>
      </c>
      <c r="P10" s="406">
        <v>4</v>
      </c>
      <c r="Q10" s="406" t="s">
        <v>787</v>
      </c>
      <c r="R10" s="406">
        <v>6</v>
      </c>
      <c r="S10" s="406">
        <v>7</v>
      </c>
      <c r="T10" s="406">
        <v>3</v>
      </c>
      <c r="U10" s="406">
        <v>1</v>
      </c>
      <c r="V10" s="406">
        <v>9</v>
      </c>
      <c r="W10" s="406">
        <v>3</v>
      </c>
      <c r="X10" s="406">
        <v>3</v>
      </c>
      <c r="Y10" s="406">
        <v>4</v>
      </c>
      <c r="Z10" s="406">
        <v>3</v>
      </c>
      <c r="AA10" s="406">
        <v>3</v>
      </c>
      <c r="AB10" s="406">
        <v>2</v>
      </c>
      <c r="AC10" s="406">
        <v>2</v>
      </c>
      <c r="AD10" s="406">
        <v>2</v>
      </c>
      <c r="AE10" s="406">
        <v>2</v>
      </c>
      <c r="AF10" s="406">
        <v>2</v>
      </c>
      <c r="AG10" s="406">
        <v>1</v>
      </c>
      <c r="AH10" s="406">
        <v>5</v>
      </c>
      <c r="AI10" s="406">
        <v>6</v>
      </c>
      <c r="AJ10" s="406" t="s">
        <v>787</v>
      </c>
      <c r="AK10" s="406">
        <v>3</v>
      </c>
      <c r="AL10" s="406">
        <v>1</v>
      </c>
      <c r="AM10" s="406">
        <v>5</v>
      </c>
      <c r="AN10" s="406">
        <v>6</v>
      </c>
      <c r="AO10" s="406">
        <v>5</v>
      </c>
      <c r="AP10" s="406">
        <v>4</v>
      </c>
      <c r="AQ10" s="406">
        <v>4</v>
      </c>
      <c r="AR10" s="406">
        <v>2</v>
      </c>
      <c r="AS10" s="406" t="s">
        <v>787</v>
      </c>
      <c r="AT10" s="406" t="s">
        <v>787</v>
      </c>
      <c r="AU10" s="406">
        <v>18</v>
      </c>
      <c r="AV10" s="406">
        <v>5</v>
      </c>
      <c r="AW10" s="406">
        <v>6</v>
      </c>
      <c r="AX10" s="406" t="s">
        <v>787</v>
      </c>
      <c r="AY10" s="406">
        <v>3</v>
      </c>
      <c r="AZ10" s="406">
        <v>3</v>
      </c>
      <c r="BA10" s="406">
        <v>2</v>
      </c>
      <c r="BB10" s="406">
        <v>1</v>
      </c>
      <c r="BC10" s="406">
        <v>4</v>
      </c>
      <c r="BD10" s="406">
        <v>10</v>
      </c>
      <c r="BE10" s="406">
        <v>6</v>
      </c>
      <c r="BF10" s="406">
        <v>3</v>
      </c>
      <c r="BG10" s="406">
        <v>4</v>
      </c>
      <c r="BH10" s="406">
        <v>1</v>
      </c>
      <c r="BI10" s="406">
        <v>2</v>
      </c>
      <c r="BJ10" s="406" t="s">
        <v>787</v>
      </c>
      <c r="BK10" s="406">
        <v>7</v>
      </c>
      <c r="BL10" s="406">
        <v>11</v>
      </c>
      <c r="BM10" s="406">
        <v>4</v>
      </c>
      <c r="BN10" s="406">
        <v>7</v>
      </c>
      <c r="BO10" s="406">
        <v>3</v>
      </c>
      <c r="BP10" s="406">
        <v>3</v>
      </c>
      <c r="BQ10" s="406">
        <v>1</v>
      </c>
      <c r="BR10" s="406">
        <v>68</v>
      </c>
      <c r="BS10" s="406" t="s">
        <v>787</v>
      </c>
      <c r="BT10" s="406">
        <v>2</v>
      </c>
      <c r="BU10" s="406" t="s">
        <v>787</v>
      </c>
      <c r="BV10" s="406">
        <v>3</v>
      </c>
      <c r="BW10" s="406">
        <v>2</v>
      </c>
      <c r="BX10" s="406">
        <v>2</v>
      </c>
      <c r="BY10" s="406" t="s">
        <v>787</v>
      </c>
      <c r="BZ10" s="406" t="s">
        <v>787</v>
      </c>
      <c r="CA10" s="406" t="s">
        <v>787</v>
      </c>
      <c r="CB10" s="406">
        <v>2</v>
      </c>
      <c r="CC10" s="406" t="s">
        <v>787</v>
      </c>
      <c r="CD10" s="406">
        <v>1</v>
      </c>
      <c r="CE10" s="406" t="s">
        <v>787</v>
      </c>
      <c r="CF10" s="406" t="s">
        <v>787</v>
      </c>
      <c r="CG10" s="406" t="s">
        <v>787</v>
      </c>
      <c r="CH10" s="406" t="s">
        <v>787</v>
      </c>
      <c r="CI10" s="406" t="s">
        <v>787</v>
      </c>
      <c r="CJ10" s="406" t="s">
        <v>787</v>
      </c>
      <c r="CK10" s="406" t="s">
        <v>787</v>
      </c>
      <c r="CL10" s="406" t="s">
        <v>787</v>
      </c>
      <c r="CM10" s="406" t="s">
        <v>787</v>
      </c>
      <c r="CN10" s="406" t="s">
        <v>787</v>
      </c>
      <c r="CO10" s="406" t="s">
        <v>787</v>
      </c>
      <c r="CP10" s="406" t="s">
        <v>787</v>
      </c>
      <c r="CQ10" s="406" t="s">
        <v>787</v>
      </c>
      <c r="CR10" s="406" t="s">
        <v>787</v>
      </c>
      <c r="CS10" s="406" t="s">
        <v>787</v>
      </c>
      <c r="CT10" s="406" t="s">
        <v>787</v>
      </c>
      <c r="CU10" s="406" t="s">
        <v>787</v>
      </c>
      <c r="CV10" s="406" t="s">
        <v>787</v>
      </c>
      <c r="CW10" s="406">
        <v>1</v>
      </c>
      <c r="CX10" s="406" t="s">
        <v>787</v>
      </c>
      <c r="CY10" s="406">
        <v>1</v>
      </c>
      <c r="CZ10" s="406" t="s">
        <v>787</v>
      </c>
      <c r="DA10" s="406">
        <v>53</v>
      </c>
      <c r="DB10" s="406" t="s">
        <v>787</v>
      </c>
      <c r="DC10" s="406" t="s">
        <v>787</v>
      </c>
      <c r="DD10" s="406" t="s">
        <v>787</v>
      </c>
      <c r="DE10" s="406" t="s">
        <v>787</v>
      </c>
      <c r="DF10" s="406">
        <v>2</v>
      </c>
      <c r="DG10" s="406">
        <v>4</v>
      </c>
      <c r="DH10" s="406">
        <v>1</v>
      </c>
      <c r="DI10" s="406" t="s">
        <v>787</v>
      </c>
      <c r="DJ10" s="406" t="s">
        <v>787</v>
      </c>
      <c r="DK10" s="406" t="s">
        <v>787</v>
      </c>
      <c r="DL10" s="406" t="s">
        <v>787</v>
      </c>
      <c r="DM10" s="406" t="s">
        <v>787</v>
      </c>
      <c r="DN10" s="406" t="s">
        <v>787</v>
      </c>
      <c r="DO10" s="406">
        <v>3</v>
      </c>
      <c r="DP10" s="406" t="s">
        <v>787</v>
      </c>
      <c r="DQ10" s="406" t="s">
        <v>787</v>
      </c>
      <c r="DR10" s="406" t="s">
        <v>787</v>
      </c>
      <c r="DS10" s="406" t="s">
        <v>787</v>
      </c>
      <c r="DT10" s="406" t="s">
        <v>787</v>
      </c>
      <c r="DU10" s="406" t="s">
        <v>787</v>
      </c>
      <c r="DV10" s="406" t="s">
        <v>787</v>
      </c>
      <c r="DW10" s="406" t="s">
        <v>787</v>
      </c>
      <c r="DX10" s="406" t="s">
        <v>787</v>
      </c>
      <c r="DY10" s="406" t="s">
        <v>787</v>
      </c>
      <c r="DZ10" s="406" t="s">
        <v>787</v>
      </c>
      <c r="EA10" s="406" t="s">
        <v>787</v>
      </c>
      <c r="EB10" s="406" t="s">
        <v>787</v>
      </c>
      <c r="EC10" s="406" t="s">
        <v>787</v>
      </c>
      <c r="ED10" s="406">
        <v>5</v>
      </c>
      <c r="EE10" s="406">
        <v>1</v>
      </c>
      <c r="EF10" s="406">
        <v>1</v>
      </c>
      <c r="EG10" s="406">
        <v>0</v>
      </c>
      <c r="EH10" s="406">
        <v>1</v>
      </c>
      <c r="EI10" s="406">
        <v>2</v>
      </c>
      <c r="EJ10" s="406">
        <v>3</v>
      </c>
      <c r="EK10" s="406">
        <v>1</v>
      </c>
      <c r="EL10" s="406">
        <v>1</v>
      </c>
      <c r="EM10" s="406">
        <v>1</v>
      </c>
      <c r="EN10" s="406">
        <v>2</v>
      </c>
      <c r="EO10" s="406">
        <v>2</v>
      </c>
      <c r="EP10" s="406">
        <v>6</v>
      </c>
      <c r="EQ10" s="406">
        <v>0</v>
      </c>
      <c r="ER10" s="406">
        <v>0</v>
      </c>
      <c r="ES10" s="406">
        <v>1</v>
      </c>
      <c r="ET10" s="406">
        <v>2</v>
      </c>
      <c r="EU10" s="406">
        <v>1</v>
      </c>
      <c r="EV10" s="406">
        <v>3</v>
      </c>
      <c r="EW10" s="406">
        <v>3</v>
      </c>
      <c r="EX10" s="406">
        <v>1</v>
      </c>
      <c r="EY10" s="406">
        <v>2</v>
      </c>
      <c r="EZ10" s="406">
        <v>1</v>
      </c>
      <c r="FA10" s="406">
        <v>1</v>
      </c>
      <c r="FB10" s="406">
        <v>1</v>
      </c>
      <c r="FC10" s="406">
        <v>3</v>
      </c>
      <c r="FD10" s="406">
        <v>0</v>
      </c>
      <c r="FE10" s="406">
        <v>1</v>
      </c>
      <c r="FF10" s="406">
        <v>1</v>
      </c>
      <c r="FG10" s="406">
        <v>1</v>
      </c>
      <c r="FH10" s="406">
        <v>3</v>
      </c>
      <c r="FI10" s="406">
        <v>2</v>
      </c>
      <c r="FJ10" s="406">
        <v>2</v>
      </c>
      <c r="FK10" s="406">
        <v>1</v>
      </c>
      <c r="FL10" s="406">
        <v>0</v>
      </c>
      <c r="FM10" s="406">
        <v>0</v>
      </c>
      <c r="FN10" s="406">
        <v>4</v>
      </c>
      <c r="FO10" s="406">
        <v>1</v>
      </c>
      <c r="FP10" s="406">
        <v>1</v>
      </c>
      <c r="FQ10" s="406">
        <v>3</v>
      </c>
      <c r="FR10" s="406">
        <v>6</v>
      </c>
      <c r="FS10" s="406">
        <v>2</v>
      </c>
      <c r="FT10" s="406">
        <v>6</v>
      </c>
      <c r="FU10" s="406">
        <v>2</v>
      </c>
      <c r="FV10" s="406">
        <v>1</v>
      </c>
      <c r="FW10" s="406">
        <v>1</v>
      </c>
      <c r="FX10" s="406">
        <v>2</v>
      </c>
      <c r="FY10" s="406">
        <v>2</v>
      </c>
      <c r="FZ10" s="406">
        <v>1</v>
      </c>
      <c r="GA10" s="406">
        <v>0</v>
      </c>
      <c r="GB10" s="406">
        <v>1</v>
      </c>
      <c r="GC10" s="406">
        <v>1</v>
      </c>
      <c r="GD10" s="406">
        <v>2</v>
      </c>
      <c r="GE10" s="406">
        <v>3</v>
      </c>
      <c r="GF10" s="406">
        <v>1</v>
      </c>
      <c r="GG10" s="406">
        <v>1</v>
      </c>
      <c r="GH10" s="406">
        <v>1</v>
      </c>
      <c r="GI10" s="406">
        <v>1</v>
      </c>
      <c r="GJ10" s="406">
        <v>1</v>
      </c>
      <c r="GK10" s="406">
        <v>0</v>
      </c>
      <c r="GL10" s="406">
        <v>1</v>
      </c>
      <c r="GM10" s="406">
        <v>1</v>
      </c>
      <c r="GN10" s="406">
        <v>1</v>
      </c>
      <c r="GO10" s="406">
        <v>3</v>
      </c>
      <c r="GP10" s="406">
        <v>2</v>
      </c>
      <c r="GQ10" s="406">
        <v>1</v>
      </c>
      <c r="GR10" s="406">
        <v>1</v>
      </c>
      <c r="GS10" s="406">
        <v>1</v>
      </c>
      <c r="GT10" s="406">
        <v>2</v>
      </c>
      <c r="GU10" s="406">
        <v>0</v>
      </c>
      <c r="GV10" s="406">
        <v>2</v>
      </c>
      <c r="GW10" s="406">
        <v>0</v>
      </c>
      <c r="GX10" s="406">
        <v>2</v>
      </c>
      <c r="GY10" s="406">
        <v>1</v>
      </c>
      <c r="GZ10" s="406">
        <v>1</v>
      </c>
      <c r="HA10" s="406">
        <v>5</v>
      </c>
      <c r="HB10" s="406">
        <v>4</v>
      </c>
      <c r="HC10" s="406">
        <v>1</v>
      </c>
      <c r="HD10" s="406">
        <v>1</v>
      </c>
      <c r="HE10" s="406">
        <v>1</v>
      </c>
      <c r="HF10" s="406">
        <v>1</v>
      </c>
      <c r="HG10" s="406">
        <v>0</v>
      </c>
      <c r="HH10" s="406">
        <v>1</v>
      </c>
      <c r="HI10" s="406">
        <v>1</v>
      </c>
      <c r="HJ10" s="406">
        <v>1</v>
      </c>
      <c r="HK10" s="406">
        <v>2</v>
      </c>
      <c r="HL10" s="406">
        <v>1</v>
      </c>
      <c r="HM10" s="406">
        <v>1</v>
      </c>
      <c r="HN10" s="406">
        <v>4</v>
      </c>
      <c r="HO10" s="406">
        <v>4</v>
      </c>
      <c r="HP10" s="406">
        <v>2</v>
      </c>
      <c r="HQ10" s="406">
        <v>1</v>
      </c>
      <c r="HR10" s="406">
        <v>2</v>
      </c>
      <c r="HS10" s="406">
        <v>2</v>
      </c>
      <c r="HT10" s="406">
        <v>2</v>
      </c>
      <c r="HU10" s="406">
        <v>1</v>
      </c>
      <c r="HV10" s="406">
        <v>1</v>
      </c>
      <c r="HW10" s="406">
        <v>1</v>
      </c>
      <c r="HX10" s="406">
        <v>0</v>
      </c>
      <c r="HY10" s="406">
        <v>1</v>
      </c>
      <c r="HZ10" s="406">
        <v>0</v>
      </c>
      <c r="IA10" s="406">
        <v>0</v>
      </c>
      <c r="IB10" s="406">
        <v>1</v>
      </c>
      <c r="IC10" s="406">
        <v>1</v>
      </c>
      <c r="ID10" s="406">
        <v>2</v>
      </c>
      <c r="IE10" s="406">
        <v>1</v>
      </c>
      <c r="IF10" s="406">
        <v>2</v>
      </c>
      <c r="IG10" s="406">
        <v>1</v>
      </c>
      <c r="IH10" s="406">
        <v>12</v>
      </c>
      <c r="II10" s="406">
        <v>10</v>
      </c>
      <c r="IJ10" s="406">
        <v>5</v>
      </c>
      <c r="IK10" s="406">
        <v>3</v>
      </c>
      <c r="IL10" s="406">
        <v>2</v>
      </c>
      <c r="IM10" s="406">
        <v>1</v>
      </c>
      <c r="IN10" s="406">
        <v>1</v>
      </c>
      <c r="IO10" s="406">
        <v>2</v>
      </c>
      <c r="IP10" s="406">
        <v>0</v>
      </c>
      <c r="IQ10" s="406" t="s">
        <v>262</v>
      </c>
      <c r="IR10" s="406" t="s">
        <v>262</v>
      </c>
      <c r="IS10" s="406">
        <v>1</v>
      </c>
      <c r="IT10" s="406">
        <v>0</v>
      </c>
      <c r="IU10" s="406">
        <v>0</v>
      </c>
      <c r="IV10" s="406">
        <v>0</v>
      </c>
      <c r="IW10" s="406">
        <v>0</v>
      </c>
      <c r="IX10" s="406">
        <v>1</v>
      </c>
      <c r="IY10" s="406">
        <v>1</v>
      </c>
      <c r="IZ10" s="406">
        <v>7</v>
      </c>
      <c r="JA10" s="406">
        <v>2</v>
      </c>
      <c r="JB10" s="406">
        <v>1</v>
      </c>
      <c r="JC10" s="406">
        <v>0</v>
      </c>
      <c r="JD10" s="406">
        <v>2</v>
      </c>
      <c r="JE10" s="406">
        <v>1</v>
      </c>
      <c r="JF10" s="406">
        <v>0</v>
      </c>
      <c r="JG10" s="406">
        <v>1</v>
      </c>
      <c r="JH10" s="406">
        <v>2</v>
      </c>
      <c r="JI10" s="406">
        <v>4</v>
      </c>
      <c r="JJ10" s="406">
        <v>1</v>
      </c>
      <c r="JK10" s="406">
        <v>0</v>
      </c>
      <c r="JL10" s="406">
        <v>1</v>
      </c>
      <c r="JM10" s="406">
        <v>1</v>
      </c>
      <c r="JN10" s="406">
        <v>2</v>
      </c>
      <c r="JO10" s="406">
        <v>2</v>
      </c>
      <c r="JP10" s="406">
        <v>0</v>
      </c>
      <c r="JQ10" s="406">
        <v>1</v>
      </c>
      <c r="JR10" s="406">
        <v>1</v>
      </c>
      <c r="JS10" s="406">
        <v>1</v>
      </c>
      <c r="JT10" s="406">
        <v>1</v>
      </c>
      <c r="JU10" s="406" t="s">
        <v>787</v>
      </c>
    </row>
    <row r="11" spans="1:281" ht="23.25" customHeight="1" x14ac:dyDescent="0.3">
      <c r="A11" s="186"/>
      <c r="B11" s="59" t="s">
        <v>788</v>
      </c>
      <c r="C11" s="406">
        <v>3016.7730000000001</v>
      </c>
      <c r="D11" s="406">
        <v>1756.02</v>
      </c>
      <c r="E11" s="406">
        <v>524.16099999999994</v>
      </c>
      <c r="F11" s="406">
        <v>400.947</v>
      </c>
      <c r="G11" s="406">
        <v>335.64400000000001</v>
      </c>
      <c r="H11" s="406"/>
      <c r="I11" s="402"/>
      <c r="J11" s="406">
        <v>176</v>
      </c>
      <c r="K11" s="406" t="s">
        <v>787</v>
      </c>
      <c r="L11" s="406" t="s">
        <v>787</v>
      </c>
      <c r="M11" s="406">
        <v>20</v>
      </c>
      <c r="N11" s="406">
        <v>49</v>
      </c>
      <c r="O11" s="406">
        <v>23</v>
      </c>
      <c r="P11" s="406">
        <v>27</v>
      </c>
      <c r="Q11" s="406" t="s">
        <v>787</v>
      </c>
      <c r="R11" s="406">
        <v>21</v>
      </c>
      <c r="S11" s="406">
        <v>32</v>
      </c>
      <c r="T11" s="406">
        <v>14</v>
      </c>
      <c r="U11" s="406">
        <v>11</v>
      </c>
      <c r="V11" s="406">
        <v>13</v>
      </c>
      <c r="W11" s="406">
        <v>6</v>
      </c>
      <c r="X11" s="406">
        <v>11</v>
      </c>
      <c r="Y11" s="406">
        <v>7</v>
      </c>
      <c r="Z11" s="406">
        <v>9</v>
      </c>
      <c r="AA11" s="406">
        <v>7</v>
      </c>
      <c r="AB11" s="406">
        <v>7</v>
      </c>
      <c r="AC11" s="406">
        <v>8</v>
      </c>
      <c r="AD11" s="406">
        <v>7</v>
      </c>
      <c r="AE11" s="406">
        <v>6</v>
      </c>
      <c r="AF11" s="406">
        <v>6</v>
      </c>
      <c r="AG11" s="406">
        <v>4</v>
      </c>
      <c r="AH11" s="406">
        <v>14</v>
      </c>
      <c r="AI11" s="406">
        <v>34</v>
      </c>
      <c r="AJ11" s="406" t="s">
        <v>787</v>
      </c>
      <c r="AK11" s="406">
        <v>9</v>
      </c>
      <c r="AL11" s="406">
        <v>5</v>
      </c>
      <c r="AM11" s="406">
        <v>16</v>
      </c>
      <c r="AN11" s="406">
        <v>21</v>
      </c>
      <c r="AO11" s="406">
        <v>21</v>
      </c>
      <c r="AP11" s="406">
        <v>16</v>
      </c>
      <c r="AQ11" s="406">
        <v>0</v>
      </c>
      <c r="AR11" s="406">
        <v>0</v>
      </c>
      <c r="AS11" s="406" t="s">
        <v>787</v>
      </c>
      <c r="AT11" s="406" t="s">
        <v>787</v>
      </c>
      <c r="AU11" s="406">
        <v>117</v>
      </c>
      <c r="AV11" s="406">
        <v>52</v>
      </c>
      <c r="AW11" s="406">
        <v>27</v>
      </c>
      <c r="AX11" s="406" t="s">
        <v>787</v>
      </c>
      <c r="AY11" s="406">
        <v>17</v>
      </c>
      <c r="AZ11" s="406">
        <v>28</v>
      </c>
      <c r="BA11" s="406">
        <v>13</v>
      </c>
      <c r="BB11" s="406">
        <v>15</v>
      </c>
      <c r="BC11" s="406">
        <v>15</v>
      </c>
      <c r="BD11" s="406">
        <v>31</v>
      </c>
      <c r="BE11" s="406">
        <v>15</v>
      </c>
      <c r="BF11" s="406">
        <v>17</v>
      </c>
      <c r="BG11" s="406">
        <v>11</v>
      </c>
      <c r="BH11" s="406">
        <v>8</v>
      </c>
      <c r="BI11" s="406">
        <v>13</v>
      </c>
      <c r="BJ11" s="406" t="s">
        <v>787</v>
      </c>
      <c r="BK11" s="406">
        <v>59</v>
      </c>
      <c r="BL11" s="406">
        <v>38</v>
      </c>
      <c r="BM11" s="406">
        <v>16</v>
      </c>
      <c r="BN11" s="406">
        <v>26</v>
      </c>
      <c r="BO11" s="406">
        <v>18</v>
      </c>
      <c r="BP11" s="406">
        <v>15</v>
      </c>
      <c r="BQ11" s="406">
        <v>8</v>
      </c>
      <c r="BR11" s="406">
        <v>64</v>
      </c>
      <c r="BS11" s="406" t="s">
        <v>787</v>
      </c>
      <c r="BT11" s="406">
        <v>15</v>
      </c>
      <c r="BU11" s="406" t="s">
        <v>787</v>
      </c>
      <c r="BV11" s="406">
        <v>17</v>
      </c>
      <c r="BW11" s="406">
        <v>8</v>
      </c>
      <c r="BX11" s="406">
        <v>9</v>
      </c>
      <c r="BY11" s="406" t="s">
        <v>787</v>
      </c>
      <c r="BZ11" s="406" t="s">
        <v>787</v>
      </c>
      <c r="CA11" s="406" t="s">
        <v>787</v>
      </c>
      <c r="CB11" s="406">
        <v>5</v>
      </c>
      <c r="CC11" s="406" t="s">
        <v>787</v>
      </c>
      <c r="CD11" s="406">
        <v>4</v>
      </c>
      <c r="CE11" s="406" t="s">
        <v>787</v>
      </c>
      <c r="CF11" s="406" t="s">
        <v>787</v>
      </c>
      <c r="CG11" s="406" t="s">
        <v>787</v>
      </c>
      <c r="CH11" s="406" t="s">
        <v>787</v>
      </c>
      <c r="CI11" s="406" t="s">
        <v>787</v>
      </c>
      <c r="CJ11" s="406" t="s">
        <v>787</v>
      </c>
      <c r="CK11" s="406" t="s">
        <v>787</v>
      </c>
      <c r="CL11" s="406" t="s">
        <v>787</v>
      </c>
      <c r="CM11" s="406" t="s">
        <v>787</v>
      </c>
      <c r="CN11" s="406" t="s">
        <v>787</v>
      </c>
      <c r="CO11" s="406" t="s">
        <v>787</v>
      </c>
      <c r="CP11" s="406" t="s">
        <v>787</v>
      </c>
      <c r="CQ11" s="406" t="s">
        <v>787</v>
      </c>
      <c r="CR11" s="406" t="s">
        <v>787</v>
      </c>
      <c r="CS11" s="406" t="s">
        <v>787</v>
      </c>
      <c r="CT11" s="406" t="s">
        <v>787</v>
      </c>
      <c r="CU11" s="406" t="s">
        <v>787</v>
      </c>
      <c r="CV11" s="406" t="s">
        <v>787</v>
      </c>
      <c r="CW11" s="406">
        <v>4</v>
      </c>
      <c r="CX11" s="406" t="s">
        <v>787</v>
      </c>
      <c r="CY11" s="406">
        <v>18</v>
      </c>
      <c r="CZ11" s="406" t="s">
        <v>787</v>
      </c>
      <c r="DA11" s="406">
        <v>22</v>
      </c>
      <c r="DB11" s="406" t="s">
        <v>787</v>
      </c>
      <c r="DC11" s="406" t="s">
        <v>787</v>
      </c>
      <c r="DD11" s="406" t="s">
        <v>787</v>
      </c>
      <c r="DE11" s="406" t="s">
        <v>787</v>
      </c>
      <c r="DF11" s="406">
        <v>13</v>
      </c>
      <c r="DG11" s="406">
        <v>4</v>
      </c>
      <c r="DH11" s="406">
        <v>4</v>
      </c>
      <c r="DI11" s="406" t="s">
        <v>787</v>
      </c>
      <c r="DJ11" s="406" t="s">
        <v>787</v>
      </c>
      <c r="DK11" s="406" t="s">
        <v>787</v>
      </c>
      <c r="DL11" s="406" t="s">
        <v>787</v>
      </c>
      <c r="DM11" s="406" t="s">
        <v>787</v>
      </c>
      <c r="DN11" s="406" t="s">
        <v>787</v>
      </c>
      <c r="DO11" s="406">
        <v>25</v>
      </c>
      <c r="DP11" s="406" t="s">
        <v>787</v>
      </c>
      <c r="DQ11" s="406" t="s">
        <v>787</v>
      </c>
      <c r="DR11" s="406" t="s">
        <v>787</v>
      </c>
      <c r="DS11" s="406" t="s">
        <v>787</v>
      </c>
      <c r="DT11" s="406" t="s">
        <v>787</v>
      </c>
      <c r="DU11" s="406" t="s">
        <v>787</v>
      </c>
      <c r="DV11" s="406" t="s">
        <v>787</v>
      </c>
      <c r="DW11" s="406" t="s">
        <v>787</v>
      </c>
      <c r="DX11" s="406" t="s">
        <v>787</v>
      </c>
      <c r="DY11" s="406" t="s">
        <v>787</v>
      </c>
      <c r="DZ11" s="406" t="s">
        <v>787</v>
      </c>
      <c r="EA11" s="406" t="s">
        <v>787</v>
      </c>
      <c r="EB11" s="406" t="s">
        <v>787</v>
      </c>
      <c r="EC11" s="406" t="s">
        <v>787</v>
      </c>
      <c r="ED11" s="406">
        <v>4</v>
      </c>
      <c r="EE11" s="406">
        <v>1</v>
      </c>
      <c r="EF11" s="406">
        <v>1</v>
      </c>
      <c r="EG11" s="406">
        <v>0</v>
      </c>
      <c r="EH11" s="406">
        <v>1</v>
      </c>
      <c r="EI11" s="406">
        <v>1</v>
      </c>
      <c r="EJ11" s="406">
        <v>3</v>
      </c>
      <c r="EK11" s="406">
        <v>2</v>
      </c>
      <c r="EL11" s="406">
        <v>1</v>
      </c>
      <c r="EM11" s="406">
        <v>1</v>
      </c>
      <c r="EN11" s="406">
        <v>1</v>
      </c>
      <c r="EO11" s="406">
        <v>1</v>
      </c>
      <c r="EP11" s="406">
        <v>4</v>
      </c>
      <c r="EQ11" s="406">
        <v>0</v>
      </c>
      <c r="ER11" s="406">
        <v>1</v>
      </c>
      <c r="ES11" s="406">
        <v>0</v>
      </c>
      <c r="ET11" s="406">
        <v>1</v>
      </c>
      <c r="EU11" s="406">
        <v>3</v>
      </c>
      <c r="EV11" s="406">
        <v>3</v>
      </c>
      <c r="EW11" s="406">
        <v>4</v>
      </c>
      <c r="EX11" s="406">
        <v>6</v>
      </c>
      <c r="EY11" s="406">
        <v>2</v>
      </c>
      <c r="EZ11" s="406">
        <v>1</v>
      </c>
      <c r="FA11" s="406">
        <v>1</v>
      </c>
      <c r="FB11" s="406">
        <v>1</v>
      </c>
      <c r="FC11" s="406">
        <v>2</v>
      </c>
      <c r="FD11" s="406">
        <v>0</v>
      </c>
      <c r="FE11" s="406">
        <v>1</v>
      </c>
      <c r="FF11" s="406">
        <v>1</v>
      </c>
      <c r="FG11" s="406">
        <v>1</v>
      </c>
      <c r="FH11" s="406">
        <v>2</v>
      </c>
      <c r="FI11" s="406">
        <v>1</v>
      </c>
      <c r="FJ11" s="406">
        <v>1</v>
      </c>
      <c r="FK11" s="406">
        <v>1</v>
      </c>
      <c r="FL11" s="406">
        <v>0</v>
      </c>
      <c r="FM11" s="406">
        <v>0</v>
      </c>
      <c r="FN11" s="406">
        <v>4</v>
      </c>
      <c r="FO11" s="406">
        <v>1</v>
      </c>
      <c r="FP11" s="406">
        <v>1</v>
      </c>
      <c r="FQ11" s="406">
        <v>2</v>
      </c>
      <c r="FR11" s="406">
        <v>3</v>
      </c>
      <c r="FS11" s="406">
        <v>4</v>
      </c>
      <c r="FT11" s="406">
        <v>6</v>
      </c>
      <c r="FU11" s="406">
        <v>2</v>
      </c>
      <c r="FV11" s="406">
        <v>0</v>
      </c>
      <c r="FW11" s="406">
        <v>1</v>
      </c>
      <c r="FX11" s="406">
        <v>2</v>
      </c>
      <c r="FY11" s="406">
        <v>1</v>
      </c>
      <c r="FZ11" s="406">
        <v>1</v>
      </c>
      <c r="GA11" s="406">
        <v>0</v>
      </c>
      <c r="GB11" s="406">
        <v>0</v>
      </c>
      <c r="GC11" s="406">
        <v>0</v>
      </c>
      <c r="GD11" s="406">
        <v>2</v>
      </c>
      <c r="GE11" s="406">
        <v>3</v>
      </c>
      <c r="GF11" s="406">
        <v>0</v>
      </c>
      <c r="GG11" s="406">
        <v>1</v>
      </c>
      <c r="GH11" s="406">
        <v>1</v>
      </c>
      <c r="GI11" s="406">
        <v>1</v>
      </c>
      <c r="GJ11" s="406">
        <v>0</v>
      </c>
      <c r="GK11" s="406">
        <v>0</v>
      </c>
      <c r="GL11" s="406">
        <v>1</v>
      </c>
      <c r="GM11" s="406">
        <v>2</v>
      </c>
      <c r="GN11" s="406">
        <v>0</v>
      </c>
      <c r="GO11" s="406">
        <v>2</v>
      </c>
      <c r="GP11" s="406">
        <v>1</v>
      </c>
      <c r="GQ11" s="406">
        <v>1</v>
      </c>
      <c r="GR11" s="406">
        <v>1</v>
      </c>
      <c r="GS11" s="406">
        <v>1</v>
      </c>
      <c r="GT11" s="406">
        <v>2</v>
      </c>
      <c r="GU11" s="406">
        <v>1</v>
      </c>
      <c r="GV11" s="406">
        <v>1</v>
      </c>
      <c r="GW11" s="406">
        <v>0</v>
      </c>
      <c r="GX11" s="406">
        <v>2</v>
      </c>
      <c r="GY11" s="406">
        <v>1</v>
      </c>
      <c r="GZ11" s="406">
        <v>1</v>
      </c>
      <c r="HA11" s="406">
        <v>5</v>
      </c>
      <c r="HB11" s="406">
        <v>3</v>
      </c>
      <c r="HC11" s="406">
        <v>1</v>
      </c>
      <c r="HD11" s="406">
        <v>0</v>
      </c>
      <c r="HE11" s="406">
        <v>0</v>
      </c>
      <c r="HF11" s="406">
        <v>1</v>
      </c>
      <c r="HG11" s="406">
        <v>1</v>
      </c>
      <c r="HH11" s="406">
        <v>1</v>
      </c>
      <c r="HI11" s="406">
        <v>0</v>
      </c>
      <c r="HJ11" s="406">
        <v>1</v>
      </c>
      <c r="HK11" s="406">
        <v>2</v>
      </c>
      <c r="HL11" s="406">
        <v>2</v>
      </c>
      <c r="HM11" s="406">
        <v>0</v>
      </c>
      <c r="HN11" s="406">
        <v>3</v>
      </c>
      <c r="HO11" s="406">
        <v>5</v>
      </c>
      <c r="HP11" s="406">
        <v>2</v>
      </c>
      <c r="HQ11" s="406">
        <v>1</v>
      </c>
      <c r="HR11" s="406">
        <v>2</v>
      </c>
      <c r="HS11" s="406">
        <v>2</v>
      </c>
      <c r="HT11" s="406">
        <v>1</v>
      </c>
      <c r="HU11" s="406">
        <v>1</v>
      </c>
      <c r="HV11" s="406">
        <v>0</v>
      </c>
      <c r="HW11" s="406">
        <v>1</v>
      </c>
      <c r="HX11" s="406">
        <v>1</v>
      </c>
      <c r="HY11" s="406">
        <v>1</v>
      </c>
      <c r="HZ11" s="406">
        <v>0</v>
      </c>
      <c r="IA11" s="406">
        <v>0</v>
      </c>
      <c r="IB11" s="406">
        <v>1</v>
      </c>
      <c r="IC11" s="406">
        <v>1</v>
      </c>
      <c r="ID11" s="406">
        <v>3</v>
      </c>
      <c r="IE11" s="406">
        <v>1</v>
      </c>
      <c r="IF11" s="406">
        <v>1</v>
      </c>
      <c r="IG11" s="406" t="s">
        <v>262</v>
      </c>
      <c r="IH11" s="406">
        <v>20</v>
      </c>
      <c r="II11" s="406">
        <v>10</v>
      </c>
      <c r="IJ11" s="406">
        <v>5</v>
      </c>
      <c r="IK11" s="406">
        <v>2</v>
      </c>
      <c r="IL11" s="406">
        <v>3</v>
      </c>
      <c r="IM11" s="406">
        <v>1</v>
      </c>
      <c r="IN11" s="406">
        <v>2</v>
      </c>
      <c r="IO11" s="406">
        <v>3</v>
      </c>
      <c r="IP11" s="406">
        <v>1</v>
      </c>
      <c r="IQ11" s="406">
        <v>1</v>
      </c>
      <c r="IR11" s="406">
        <v>1</v>
      </c>
      <c r="IS11" s="406">
        <v>1</v>
      </c>
      <c r="IT11" s="406">
        <v>1</v>
      </c>
      <c r="IU11" s="406">
        <v>1</v>
      </c>
      <c r="IV11" s="406">
        <v>1</v>
      </c>
      <c r="IW11" s="406">
        <v>1</v>
      </c>
      <c r="IX11" s="406">
        <v>1</v>
      </c>
      <c r="IY11" s="406">
        <v>2</v>
      </c>
      <c r="IZ11" s="406">
        <v>16</v>
      </c>
      <c r="JA11" s="406">
        <v>4</v>
      </c>
      <c r="JB11" s="406">
        <v>2</v>
      </c>
      <c r="JC11" s="406">
        <v>1</v>
      </c>
      <c r="JD11" s="406">
        <v>2</v>
      </c>
      <c r="JE11" s="406">
        <v>1</v>
      </c>
      <c r="JF11" s="406">
        <v>1</v>
      </c>
      <c r="JG11" s="406">
        <v>2</v>
      </c>
      <c r="JH11" s="406">
        <v>3</v>
      </c>
      <c r="JI11" s="406">
        <v>7</v>
      </c>
      <c r="JJ11" s="406">
        <v>1</v>
      </c>
      <c r="JK11" s="406">
        <v>1</v>
      </c>
      <c r="JL11" s="406">
        <v>2</v>
      </c>
      <c r="JM11" s="406">
        <v>2</v>
      </c>
      <c r="JN11" s="406">
        <v>3</v>
      </c>
      <c r="JO11" s="406">
        <v>2</v>
      </c>
      <c r="JP11" s="406">
        <v>0</v>
      </c>
      <c r="JQ11" s="406">
        <v>1</v>
      </c>
      <c r="JR11" s="406">
        <v>1</v>
      </c>
      <c r="JS11" s="406">
        <v>1</v>
      </c>
      <c r="JT11" s="406" t="s">
        <v>262</v>
      </c>
      <c r="JU11" s="406" t="s">
        <v>787</v>
      </c>
    </row>
    <row r="12" spans="1:281" ht="23.25" customHeight="1" x14ac:dyDescent="0.3">
      <c r="A12" s="186"/>
      <c r="B12" s="59" t="s">
        <v>63</v>
      </c>
      <c r="C12" s="407">
        <v>1807.086</v>
      </c>
      <c r="D12" s="407">
        <v>1075.9269999999999</v>
      </c>
      <c r="E12" s="407">
        <v>471.51</v>
      </c>
      <c r="F12" s="407">
        <v>167.66</v>
      </c>
      <c r="G12" s="407">
        <v>91.986999999999995</v>
      </c>
      <c r="H12" s="407"/>
      <c r="I12" s="402"/>
      <c r="J12" s="406">
        <v>143</v>
      </c>
      <c r="K12" s="407" t="s">
        <v>787</v>
      </c>
      <c r="L12" s="407" t="s">
        <v>787</v>
      </c>
      <c r="M12" s="407">
        <v>17</v>
      </c>
      <c r="N12" s="407">
        <v>17</v>
      </c>
      <c r="O12" s="407">
        <v>16</v>
      </c>
      <c r="P12" s="407">
        <v>8</v>
      </c>
      <c r="Q12" s="407" t="s">
        <v>787</v>
      </c>
      <c r="R12" s="407">
        <v>15</v>
      </c>
      <c r="S12" s="407">
        <v>16</v>
      </c>
      <c r="T12" s="407">
        <v>8</v>
      </c>
      <c r="U12" s="407">
        <v>7</v>
      </c>
      <c r="V12" s="407">
        <v>8</v>
      </c>
      <c r="W12" s="407">
        <v>6</v>
      </c>
      <c r="X12" s="407">
        <v>9</v>
      </c>
      <c r="Y12" s="407">
        <v>11</v>
      </c>
      <c r="Z12" s="407">
        <v>8</v>
      </c>
      <c r="AA12" s="407">
        <v>5</v>
      </c>
      <c r="AB12" s="407">
        <v>5</v>
      </c>
      <c r="AC12" s="407">
        <v>6</v>
      </c>
      <c r="AD12" s="407">
        <v>5</v>
      </c>
      <c r="AE12" s="407">
        <v>4</v>
      </c>
      <c r="AF12" s="407">
        <v>3</v>
      </c>
      <c r="AG12" s="407">
        <v>4</v>
      </c>
      <c r="AH12" s="407">
        <v>10</v>
      </c>
      <c r="AI12" s="407">
        <v>30</v>
      </c>
      <c r="AJ12" s="407" t="s">
        <v>787</v>
      </c>
      <c r="AK12" s="407">
        <v>6</v>
      </c>
      <c r="AL12" s="407">
        <v>3</v>
      </c>
      <c r="AM12" s="407">
        <v>23</v>
      </c>
      <c r="AN12" s="407">
        <v>19</v>
      </c>
      <c r="AO12" s="407">
        <v>11</v>
      </c>
      <c r="AP12" s="407">
        <v>14</v>
      </c>
      <c r="AQ12" s="407">
        <v>8</v>
      </c>
      <c r="AR12" s="407">
        <v>4</v>
      </c>
      <c r="AS12" s="407" t="s">
        <v>787</v>
      </c>
      <c r="AT12" s="407" t="s">
        <v>787</v>
      </c>
      <c r="AU12" s="407">
        <v>75</v>
      </c>
      <c r="AV12" s="407">
        <v>10</v>
      </c>
      <c r="AW12" s="407">
        <v>17</v>
      </c>
      <c r="AX12" s="407" t="s">
        <v>787</v>
      </c>
      <c r="AY12" s="407">
        <v>16</v>
      </c>
      <c r="AZ12" s="407">
        <v>15</v>
      </c>
      <c r="BA12" s="407">
        <v>8</v>
      </c>
      <c r="BB12" s="407">
        <v>3</v>
      </c>
      <c r="BC12" s="407">
        <v>18</v>
      </c>
      <c r="BD12" s="407">
        <v>46</v>
      </c>
      <c r="BE12" s="407">
        <v>21</v>
      </c>
      <c r="BF12" s="407">
        <v>14</v>
      </c>
      <c r="BG12" s="407">
        <v>15</v>
      </c>
      <c r="BH12" s="407">
        <v>5</v>
      </c>
      <c r="BI12" s="407">
        <v>10</v>
      </c>
      <c r="BJ12" s="407" t="s">
        <v>787</v>
      </c>
      <c r="BK12" s="407">
        <v>49</v>
      </c>
      <c r="BL12" s="407">
        <v>50</v>
      </c>
      <c r="BM12" s="407">
        <v>11</v>
      </c>
      <c r="BN12" s="407">
        <v>19</v>
      </c>
      <c r="BO12" s="407">
        <v>13</v>
      </c>
      <c r="BP12" s="407">
        <v>18</v>
      </c>
      <c r="BQ12" s="407">
        <v>7</v>
      </c>
      <c r="BR12" s="407">
        <v>180</v>
      </c>
      <c r="BS12" s="407" t="s">
        <v>787</v>
      </c>
      <c r="BT12" s="407">
        <v>26</v>
      </c>
      <c r="BU12" s="407" t="s">
        <v>787</v>
      </c>
      <c r="BV12" s="407">
        <v>13</v>
      </c>
      <c r="BW12" s="407">
        <v>8</v>
      </c>
      <c r="BX12" s="407">
        <v>14</v>
      </c>
      <c r="BY12" s="407" t="s">
        <v>787</v>
      </c>
      <c r="BZ12" s="407" t="s">
        <v>787</v>
      </c>
      <c r="CA12" s="407" t="s">
        <v>787</v>
      </c>
      <c r="CB12" s="407">
        <v>14</v>
      </c>
      <c r="CC12" s="407" t="s">
        <v>787</v>
      </c>
      <c r="CD12" s="407">
        <v>5</v>
      </c>
      <c r="CE12" s="407" t="s">
        <v>787</v>
      </c>
      <c r="CF12" s="407" t="s">
        <v>787</v>
      </c>
      <c r="CG12" s="407" t="s">
        <v>787</v>
      </c>
      <c r="CH12" s="407" t="s">
        <v>787</v>
      </c>
      <c r="CI12" s="407" t="s">
        <v>787</v>
      </c>
      <c r="CJ12" s="407" t="s">
        <v>787</v>
      </c>
      <c r="CK12" s="407" t="s">
        <v>787</v>
      </c>
      <c r="CL12" s="407" t="s">
        <v>787</v>
      </c>
      <c r="CM12" s="407" t="s">
        <v>787</v>
      </c>
      <c r="CN12" s="407" t="s">
        <v>787</v>
      </c>
      <c r="CO12" s="407" t="s">
        <v>787</v>
      </c>
      <c r="CP12" s="407" t="s">
        <v>787</v>
      </c>
      <c r="CQ12" s="407" t="s">
        <v>787</v>
      </c>
      <c r="CR12" s="407" t="s">
        <v>787</v>
      </c>
      <c r="CS12" s="407" t="s">
        <v>787</v>
      </c>
      <c r="CT12" s="407" t="s">
        <v>787</v>
      </c>
      <c r="CU12" s="407" t="s">
        <v>787</v>
      </c>
      <c r="CV12" s="407" t="s">
        <v>787</v>
      </c>
      <c r="CW12" s="407">
        <v>10</v>
      </c>
      <c r="CX12" s="407" t="s">
        <v>787</v>
      </c>
      <c r="CY12" s="407" t="s">
        <v>262</v>
      </c>
      <c r="CZ12" s="407" t="s">
        <v>787</v>
      </c>
      <c r="DA12" s="407">
        <v>151</v>
      </c>
      <c r="DB12" s="407" t="s">
        <v>787</v>
      </c>
      <c r="DC12" s="407" t="s">
        <v>787</v>
      </c>
      <c r="DD12" s="407" t="s">
        <v>787</v>
      </c>
      <c r="DE12" s="407" t="s">
        <v>787</v>
      </c>
      <c r="DF12" s="407">
        <v>18</v>
      </c>
      <c r="DG12" s="407">
        <v>11</v>
      </c>
      <c r="DH12" s="407">
        <v>4</v>
      </c>
      <c r="DI12" s="407" t="s">
        <v>787</v>
      </c>
      <c r="DJ12" s="407" t="s">
        <v>787</v>
      </c>
      <c r="DK12" s="407" t="s">
        <v>787</v>
      </c>
      <c r="DL12" s="407" t="s">
        <v>787</v>
      </c>
      <c r="DM12" s="407" t="s">
        <v>787</v>
      </c>
      <c r="DN12" s="407" t="s">
        <v>787</v>
      </c>
      <c r="DO12" s="407">
        <v>16</v>
      </c>
      <c r="DP12" s="407" t="s">
        <v>787</v>
      </c>
      <c r="DQ12" s="407" t="s">
        <v>787</v>
      </c>
      <c r="DR12" s="407" t="s">
        <v>787</v>
      </c>
      <c r="DS12" s="407" t="s">
        <v>787</v>
      </c>
      <c r="DT12" s="407" t="s">
        <v>787</v>
      </c>
      <c r="DU12" s="407" t="s">
        <v>787</v>
      </c>
      <c r="DV12" s="407" t="s">
        <v>787</v>
      </c>
      <c r="DW12" s="407" t="s">
        <v>787</v>
      </c>
      <c r="DX12" s="407" t="s">
        <v>787</v>
      </c>
      <c r="DY12" s="407" t="s">
        <v>787</v>
      </c>
      <c r="DZ12" s="407" t="s">
        <v>787</v>
      </c>
      <c r="EA12" s="407" t="s">
        <v>787</v>
      </c>
      <c r="EB12" s="407" t="s">
        <v>787</v>
      </c>
      <c r="EC12" s="407" t="s">
        <v>787</v>
      </c>
      <c r="ED12" s="407">
        <v>0</v>
      </c>
      <c r="EE12" s="407">
        <v>0</v>
      </c>
      <c r="EF12" s="407">
        <v>0</v>
      </c>
      <c r="EG12" s="407">
        <v>0</v>
      </c>
      <c r="EH12" s="407">
        <v>0</v>
      </c>
      <c r="EI12" s="407">
        <v>0</v>
      </c>
      <c r="EJ12" s="407">
        <v>0</v>
      </c>
      <c r="EK12" s="407">
        <v>0</v>
      </c>
      <c r="EL12" s="407">
        <v>0</v>
      </c>
      <c r="EM12" s="407">
        <v>0</v>
      </c>
      <c r="EN12" s="407">
        <v>0</v>
      </c>
      <c r="EO12" s="407">
        <v>0</v>
      </c>
      <c r="EP12" s="407">
        <v>1</v>
      </c>
      <c r="EQ12" s="407">
        <v>0</v>
      </c>
      <c r="ER12" s="407">
        <v>0</v>
      </c>
      <c r="ES12" s="407">
        <v>0</v>
      </c>
      <c r="ET12" s="407">
        <v>0</v>
      </c>
      <c r="EU12" s="407">
        <v>0</v>
      </c>
      <c r="EV12" s="407">
        <v>0</v>
      </c>
      <c r="EW12" s="407">
        <v>0</v>
      </c>
      <c r="EX12" s="407">
        <v>1</v>
      </c>
      <c r="EY12" s="407">
        <v>2</v>
      </c>
      <c r="EZ12" s="407">
        <v>0</v>
      </c>
      <c r="FA12" s="407">
        <v>0</v>
      </c>
      <c r="FB12" s="407">
        <v>0</v>
      </c>
      <c r="FC12" s="407">
        <v>1</v>
      </c>
      <c r="FD12" s="407">
        <v>0</v>
      </c>
      <c r="FE12" s="407">
        <v>0</v>
      </c>
      <c r="FF12" s="407">
        <v>0</v>
      </c>
      <c r="FG12" s="407">
        <v>0</v>
      </c>
      <c r="FH12" s="407">
        <v>0</v>
      </c>
      <c r="FI12" s="407">
        <v>0</v>
      </c>
      <c r="FJ12" s="407">
        <v>0</v>
      </c>
      <c r="FK12" s="407">
        <v>0</v>
      </c>
      <c r="FL12" s="407">
        <v>0</v>
      </c>
      <c r="FM12" s="407">
        <v>0</v>
      </c>
      <c r="FN12" s="407">
        <v>1</v>
      </c>
      <c r="FO12" s="407">
        <v>0</v>
      </c>
      <c r="FP12" s="407">
        <v>0</v>
      </c>
      <c r="FQ12" s="407">
        <v>2</v>
      </c>
      <c r="FR12" s="407">
        <v>0</v>
      </c>
      <c r="FS12" s="407">
        <v>3</v>
      </c>
      <c r="FT12" s="407">
        <v>1</v>
      </c>
      <c r="FU12" s="407">
        <v>0</v>
      </c>
      <c r="FV12" s="407">
        <v>0</v>
      </c>
      <c r="FW12" s="407">
        <v>0</v>
      </c>
      <c r="FX12" s="407">
        <v>0</v>
      </c>
      <c r="FY12" s="407">
        <v>0</v>
      </c>
      <c r="FZ12" s="407">
        <v>0</v>
      </c>
      <c r="GA12" s="407">
        <v>0</v>
      </c>
      <c r="GB12" s="407">
        <v>0</v>
      </c>
      <c r="GC12" s="407">
        <v>0</v>
      </c>
      <c r="GD12" s="407">
        <v>0</v>
      </c>
      <c r="GE12" s="407">
        <v>0</v>
      </c>
      <c r="GF12" s="407">
        <v>0</v>
      </c>
      <c r="GG12" s="407">
        <v>0</v>
      </c>
      <c r="GH12" s="407">
        <v>0</v>
      </c>
      <c r="GI12" s="407">
        <v>0</v>
      </c>
      <c r="GJ12" s="407">
        <v>0</v>
      </c>
      <c r="GK12" s="407">
        <v>0</v>
      </c>
      <c r="GL12" s="407">
        <v>0</v>
      </c>
      <c r="GM12" s="407">
        <v>0</v>
      </c>
      <c r="GN12" s="407">
        <v>0</v>
      </c>
      <c r="GO12" s="407">
        <v>0</v>
      </c>
      <c r="GP12" s="407">
        <v>2</v>
      </c>
      <c r="GQ12" s="407">
        <v>0</v>
      </c>
      <c r="GR12" s="407">
        <v>0</v>
      </c>
      <c r="GS12" s="407">
        <v>0</v>
      </c>
      <c r="GT12" s="407">
        <v>0</v>
      </c>
      <c r="GU12" s="407">
        <v>0</v>
      </c>
      <c r="GV12" s="407">
        <v>0</v>
      </c>
      <c r="GW12" s="407">
        <v>0</v>
      </c>
      <c r="GX12" s="407">
        <v>0</v>
      </c>
      <c r="GY12" s="407">
        <v>0</v>
      </c>
      <c r="GZ12" s="407">
        <v>0</v>
      </c>
      <c r="HA12" s="407">
        <v>0</v>
      </c>
      <c r="HB12" s="407">
        <v>0</v>
      </c>
      <c r="HC12" s="407">
        <v>0</v>
      </c>
      <c r="HD12" s="407">
        <v>0</v>
      </c>
      <c r="HE12" s="407">
        <v>0</v>
      </c>
      <c r="HF12" s="407">
        <v>0</v>
      </c>
      <c r="HG12" s="407">
        <v>0</v>
      </c>
      <c r="HH12" s="407">
        <v>0</v>
      </c>
      <c r="HI12" s="407">
        <v>0</v>
      </c>
      <c r="HJ12" s="407">
        <v>0</v>
      </c>
      <c r="HK12" s="407">
        <v>0</v>
      </c>
      <c r="HL12" s="407">
        <v>0</v>
      </c>
      <c r="HM12" s="407">
        <v>0</v>
      </c>
      <c r="HN12" s="407">
        <v>0</v>
      </c>
      <c r="HO12" s="407">
        <v>0</v>
      </c>
      <c r="HP12" s="407">
        <v>0</v>
      </c>
      <c r="HQ12" s="407">
        <v>0</v>
      </c>
      <c r="HR12" s="407">
        <v>0</v>
      </c>
      <c r="HS12" s="407">
        <v>1</v>
      </c>
      <c r="HT12" s="407">
        <v>0</v>
      </c>
      <c r="HU12" s="407">
        <v>0</v>
      </c>
      <c r="HV12" s="407">
        <v>0</v>
      </c>
      <c r="HW12" s="407">
        <v>0</v>
      </c>
      <c r="HX12" s="407">
        <v>0</v>
      </c>
      <c r="HY12" s="407">
        <v>0</v>
      </c>
      <c r="HZ12" s="407">
        <v>0</v>
      </c>
      <c r="IA12" s="407">
        <v>0</v>
      </c>
      <c r="IB12" s="407">
        <v>0</v>
      </c>
      <c r="IC12" s="407">
        <v>0</v>
      </c>
      <c r="ID12" s="407">
        <v>0</v>
      </c>
      <c r="IE12" s="407">
        <v>0</v>
      </c>
      <c r="IF12" s="407">
        <v>0</v>
      </c>
      <c r="IG12" s="407">
        <v>0</v>
      </c>
      <c r="IH12" s="407">
        <v>0</v>
      </c>
      <c r="II12" s="407">
        <v>1</v>
      </c>
      <c r="IJ12" s="407">
        <v>1</v>
      </c>
      <c r="IK12" s="407">
        <v>0</v>
      </c>
      <c r="IL12" s="407">
        <v>0</v>
      </c>
      <c r="IM12" s="407">
        <v>0</v>
      </c>
      <c r="IN12" s="407">
        <v>0</v>
      </c>
      <c r="IO12" s="407">
        <v>0</v>
      </c>
      <c r="IP12" s="407">
        <v>0</v>
      </c>
      <c r="IQ12" s="407">
        <v>0</v>
      </c>
      <c r="IR12" s="407">
        <v>0</v>
      </c>
      <c r="IS12" s="407">
        <v>0</v>
      </c>
      <c r="IT12" s="407">
        <v>1</v>
      </c>
      <c r="IU12" s="407">
        <v>0</v>
      </c>
      <c r="IV12" s="407">
        <v>0</v>
      </c>
      <c r="IW12" s="407">
        <v>0</v>
      </c>
      <c r="IX12" s="407">
        <v>1</v>
      </c>
      <c r="IY12" s="407">
        <v>0</v>
      </c>
      <c r="IZ12" s="407">
        <v>7</v>
      </c>
      <c r="JA12" s="407">
        <v>2</v>
      </c>
      <c r="JB12" s="407">
        <v>0</v>
      </c>
      <c r="JC12" s="407">
        <v>0</v>
      </c>
      <c r="JD12" s="407">
        <v>1</v>
      </c>
      <c r="JE12" s="407">
        <v>0</v>
      </c>
      <c r="JF12" s="407">
        <v>0</v>
      </c>
      <c r="JG12" s="407">
        <v>0</v>
      </c>
      <c r="JH12" s="407">
        <v>0</v>
      </c>
      <c r="JI12" s="407">
        <v>1</v>
      </c>
      <c r="JJ12" s="407">
        <v>0</v>
      </c>
      <c r="JK12" s="407">
        <v>0</v>
      </c>
      <c r="JL12" s="407">
        <v>0</v>
      </c>
      <c r="JM12" s="407">
        <v>0</v>
      </c>
      <c r="JN12" s="407">
        <v>0</v>
      </c>
      <c r="JO12" s="407">
        <v>0</v>
      </c>
      <c r="JP12" s="407">
        <v>0</v>
      </c>
      <c r="JQ12" s="407">
        <v>0</v>
      </c>
      <c r="JR12" s="407">
        <v>0</v>
      </c>
      <c r="JS12" s="407">
        <v>0</v>
      </c>
      <c r="JT12" s="407">
        <v>0</v>
      </c>
      <c r="JU12" s="407" t="s">
        <v>787</v>
      </c>
    </row>
    <row r="13" spans="1:281" ht="23.25" customHeight="1" x14ac:dyDescent="0.3">
      <c r="A13" s="186"/>
      <c r="B13" s="59" t="s">
        <v>7</v>
      </c>
      <c r="C13" s="407">
        <v>45.75</v>
      </c>
      <c r="D13" s="407">
        <v>21.718</v>
      </c>
      <c r="E13" s="407">
        <v>7.8109999999999999</v>
      </c>
      <c r="F13" s="407">
        <v>8.609</v>
      </c>
      <c r="G13" s="407">
        <v>7.577</v>
      </c>
      <c r="H13" s="407"/>
      <c r="I13" s="402"/>
      <c r="J13" s="406">
        <v>1</v>
      </c>
      <c r="K13" s="407" t="s">
        <v>787</v>
      </c>
      <c r="L13" s="407" t="s">
        <v>787</v>
      </c>
      <c r="M13" s="407">
        <v>0</v>
      </c>
      <c r="N13" s="407">
        <v>0</v>
      </c>
      <c r="O13" s="407">
        <v>0</v>
      </c>
      <c r="P13" s="407">
        <v>0</v>
      </c>
      <c r="Q13" s="407" t="s">
        <v>787</v>
      </c>
      <c r="R13" s="407">
        <v>0</v>
      </c>
      <c r="S13" s="407">
        <v>0</v>
      </c>
      <c r="T13" s="407">
        <v>0</v>
      </c>
      <c r="U13" s="407">
        <v>0</v>
      </c>
      <c r="V13" s="407">
        <v>0</v>
      </c>
      <c r="W13" s="407">
        <v>0</v>
      </c>
      <c r="X13" s="407">
        <v>0</v>
      </c>
      <c r="Y13" s="407">
        <v>0</v>
      </c>
      <c r="Z13" s="407">
        <v>0</v>
      </c>
      <c r="AA13" s="407">
        <v>0</v>
      </c>
      <c r="AB13" s="407">
        <v>0</v>
      </c>
      <c r="AC13" s="407">
        <v>0</v>
      </c>
      <c r="AD13" s="407">
        <v>0</v>
      </c>
      <c r="AE13" s="407">
        <v>0</v>
      </c>
      <c r="AF13" s="407">
        <v>0</v>
      </c>
      <c r="AG13" s="407">
        <v>0</v>
      </c>
      <c r="AH13" s="407">
        <v>0</v>
      </c>
      <c r="AI13" s="407">
        <v>0</v>
      </c>
      <c r="AJ13" s="407" t="s">
        <v>787</v>
      </c>
      <c r="AK13" s="407">
        <v>0</v>
      </c>
      <c r="AL13" s="407">
        <v>0</v>
      </c>
      <c r="AM13" s="407">
        <v>0</v>
      </c>
      <c r="AN13" s="407">
        <v>0</v>
      </c>
      <c r="AO13" s="407">
        <v>0</v>
      </c>
      <c r="AP13" s="407">
        <v>0</v>
      </c>
      <c r="AQ13" s="407">
        <v>0</v>
      </c>
      <c r="AR13" s="407">
        <v>0</v>
      </c>
      <c r="AS13" s="407" t="s">
        <v>787</v>
      </c>
      <c r="AT13" s="407" t="s">
        <v>787</v>
      </c>
      <c r="AU13" s="407">
        <v>2</v>
      </c>
      <c r="AV13" s="407">
        <v>0</v>
      </c>
      <c r="AW13" s="407">
        <v>0</v>
      </c>
      <c r="AX13" s="407" t="s">
        <v>787</v>
      </c>
      <c r="AY13" s="407">
        <v>0</v>
      </c>
      <c r="AZ13" s="407">
        <v>0</v>
      </c>
      <c r="BA13" s="407">
        <v>0</v>
      </c>
      <c r="BB13" s="407">
        <v>0</v>
      </c>
      <c r="BC13" s="407">
        <v>0</v>
      </c>
      <c r="BD13" s="407">
        <v>0</v>
      </c>
      <c r="BE13" s="407">
        <v>0</v>
      </c>
      <c r="BF13" s="407">
        <v>0</v>
      </c>
      <c r="BG13" s="407">
        <v>0</v>
      </c>
      <c r="BH13" s="407">
        <v>0</v>
      </c>
      <c r="BI13" s="407">
        <v>0</v>
      </c>
      <c r="BJ13" s="407" t="s">
        <v>787</v>
      </c>
      <c r="BK13" s="407">
        <v>0</v>
      </c>
      <c r="BL13" s="407">
        <v>0</v>
      </c>
      <c r="BM13" s="407">
        <v>0</v>
      </c>
      <c r="BN13" s="407">
        <v>0</v>
      </c>
      <c r="BO13" s="407">
        <v>0</v>
      </c>
      <c r="BP13" s="407">
        <v>0</v>
      </c>
      <c r="BQ13" s="407">
        <v>0</v>
      </c>
      <c r="BR13" s="407">
        <v>1</v>
      </c>
      <c r="BS13" s="407" t="s">
        <v>787</v>
      </c>
      <c r="BT13" s="407">
        <v>0</v>
      </c>
      <c r="BU13" s="407" t="s">
        <v>787</v>
      </c>
      <c r="BV13" s="407">
        <v>0</v>
      </c>
      <c r="BW13" s="407">
        <v>0</v>
      </c>
      <c r="BX13" s="407">
        <v>0</v>
      </c>
      <c r="BY13" s="407" t="s">
        <v>787</v>
      </c>
      <c r="BZ13" s="407" t="s">
        <v>787</v>
      </c>
      <c r="CA13" s="407" t="s">
        <v>787</v>
      </c>
      <c r="CB13" s="407">
        <v>0</v>
      </c>
      <c r="CC13" s="407" t="s">
        <v>787</v>
      </c>
      <c r="CD13" s="407">
        <v>0</v>
      </c>
      <c r="CE13" s="407" t="s">
        <v>787</v>
      </c>
      <c r="CF13" s="407" t="s">
        <v>787</v>
      </c>
      <c r="CG13" s="407" t="s">
        <v>787</v>
      </c>
      <c r="CH13" s="407" t="s">
        <v>787</v>
      </c>
      <c r="CI13" s="407" t="s">
        <v>787</v>
      </c>
      <c r="CJ13" s="407" t="s">
        <v>787</v>
      </c>
      <c r="CK13" s="407" t="s">
        <v>787</v>
      </c>
      <c r="CL13" s="407" t="s">
        <v>787</v>
      </c>
      <c r="CM13" s="407" t="s">
        <v>787</v>
      </c>
      <c r="CN13" s="407" t="s">
        <v>787</v>
      </c>
      <c r="CO13" s="407" t="s">
        <v>787</v>
      </c>
      <c r="CP13" s="407" t="s">
        <v>787</v>
      </c>
      <c r="CQ13" s="407" t="s">
        <v>787</v>
      </c>
      <c r="CR13" s="407" t="s">
        <v>787</v>
      </c>
      <c r="CS13" s="407" t="s">
        <v>787</v>
      </c>
      <c r="CT13" s="407" t="s">
        <v>787</v>
      </c>
      <c r="CU13" s="407" t="s">
        <v>787</v>
      </c>
      <c r="CV13" s="407" t="s">
        <v>787</v>
      </c>
      <c r="CW13" s="407">
        <v>0</v>
      </c>
      <c r="CX13" s="407" t="s">
        <v>787</v>
      </c>
      <c r="CY13" s="407">
        <v>0</v>
      </c>
      <c r="CZ13" s="407" t="s">
        <v>787</v>
      </c>
      <c r="DA13" s="407">
        <v>0</v>
      </c>
      <c r="DB13" s="407" t="s">
        <v>787</v>
      </c>
      <c r="DC13" s="407" t="s">
        <v>787</v>
      </c>
      <c r="DD13" s="407" t="s">
        <v>787</v>
      </c>
      <c r="DE13" s="407" t="s">
        <v>787</v>
      </c>
      <c r="DF13" s="407">
        <v>0</v>
      </c>
      <c r="DG13" s="407">
        <v>0</v>
      </c>
      <c r="DH13" s="407">
        <v>0</v>
      </c>
      <c r="DI13" s="407" t="s">
        <v>787</v>
      </c>
      <c r="DJ13" s="407" t="s">
        <v>787</v>
      </c>
      <c r="DK13" s="407" t="s">
        <v>787</v>
      </c>
      <c r="DL13" s="407" t="s">
        <v>787</v>
      </c>
      <c r="DM13" s="407" t="s">
        <v>787</v>
      </c>
      <c r="DN13" s="407" t="s">
        <v>787</v>
      </c>
      <c r="DO13" s="407">
        <v>0</v>
      </c>
      <c r="DP13" s="407" t="s">
        <v>787</v>
      </c>
      <c r="DQ13" s="407" t="s">
        <v>787</v>
      </c>
      <c r="DR13" s="407" t="s">
        <v>787</v>
      </c>
      <c r="DS13" s="407" t="s">
        <v>787</v>
      </c>
      <c r="DT13" s="407" t="s">
        <v>787</v>
      </c>
      <c r="DU13" s="407" t="s">
        <v>787</v>
      </c>
      <c r="DV13" s="407" t="s">
        <v>787</v>
      </c>
      <c r="DW13" s="407" t="s">
        <v>787</v>
      </c>
      <c r="DX13" s="407" t="s">
        <v>787</v>
      </c>
      <c r="DY13" s="407" t="s">
        <v>787</v>
      </c>
      <c r="DZ13" s="407" t="s">
        <v>787</v>
      </c>
      <c r="EA13" s="407" t="s">
        <v>787</v>
      </c>
      <c r="EB13" s="407" t="s">
        <v>787</v>
      </c>
      <c r="EC13" s="407" t="s">
        <v>787</v>
      </c>
      <c r="ED13" s="407">
        <v>0</v>
      </c>
      <c r="EE13" s="407">
        <v>0</v>
      </c>
      <c r="EF13" s="407">
        <v>0</v>
      </c>
      <c r="EG13" s="407">
        <v>0</v>
      </c>
      <c r="EH13" s="407">
        <v>0</v>
      </c>
      <c r="EI13" s="407">
        <v>0</v>
      </c>
      <c r="EJ13" s="407">
        <v>0</v>
      </c>
      <c r="EK13" s="407">
        <v>0</v>
      </c>
      <c r="EL13" s="407">
        <v>0</v>
      </c>
      <c r="EM13" s="407">
        <v>0</v>
      </c>
      <c r="EN13" s="407">
        <v>0</v>
      </c>
      <c r="EO13" s="407">
        <v>0</v>
      </c>
      <c r="EP13" s="407">
        <v>0</v>
      </c>
      <c r="EQ13" s="407">
        <v>0</v>
      </c>
      <c r="ER13" s="407">
        <v>0</v>
      </c>
      <c r="ES13" s="407">
        <v>0</v>
      </c>
      <c r="ET13" s="407">
        <v>0</v>
      </c>
      <c r="EU13" s="407">
        <v>0</v>
      </c>
      <c r="EV13" s="407">
        <v>0</v>
      </c>
      <c r="EW13" s="407">
        <v>0</v>
      </c>
      <c r="EX13" s="407">
        <v>0</v>
      </c>
      <c r="EY13" s="407">
        <v>0</v>
      </c>
      <c r="EZ13" s="407">
        <v>0</v>
      </c>
      <c r="FA13" s="407">
        <v>0</v>
      </c>
      <c r="FB13" s="407">
        <v>0</v>
      </c>
      <c r="FC13" s="407">
        <v>0</v>
      </c>
      <c r="FD13" s="407">
        <v>0</v>
      </c>
      <c r="FE13" s="407">
        <v>0</v>
      </c>
      <c r="FF13" s="407">
        <v>0</v>
      </c>
      <c r="FG13" s="407">
        <v>0</v>
      </c>
      <c r="FH13" s="407">
        <v>0</v>
      </c>
      <c r="FI13" s="407">
        <v>0</v>
      </c>
      <c r="FJ13" s="407">
        <v>0</v>
      </c>
      <c r="FK13" s="407">
        <v>0</v>
      </c>
      <c r="FL13" s="407">
        <v>0</v>
      </c>
      <c r="FM13" s="407">
        <v>0</v>
      </c>
      <c r="FN13" s="407">
        <v>0</v>
      </c>
      <c r="FO13" s="407">
        <v>0</v>
      </c>
      <c r="FP13" s="407">
        <v>0</v>
      </c>
      <c r="FQ13" s="407">
        <v>0</v>
      </c>
      <c r="FR13" s="407">
        <v>0</v>
      </c>
      <c r="FS13" s="407">
        <v>0</v>
      </c>
      <c r="FT13" s="407">
        <v>0</v>
      </c>
      <c r="FU13" s="407">
        <v>0</v>
      </c>
      <c r="FV13" s="407">
        <v>0</v>
      </c>
      <c r="FW13" s="407">
        <v>0</v>
      </c>
      <c r="FX13" s="407">
        <v>0</v>
      </c>
      <c r="FY13" s="407">
        <v>0</v>
      </c>
      <c r="FZ13" s="407">
        <v>0</v>
      </c>
      <c r="GA13" s="407">
        <v>0</v>
      </c>
      <c r="GB13" s="407">
        <v>0</v>
      </c>
      <c r="GC13" s="407">
        <v>0</v>
      </c>
      <c r="GD13" s="407">
        <v>0</v>
      </c>
      <c r="GE13" s="407">
        <v>0</v>
      </c>
      <c r="GF13" s="407">
        <v>0</v>
      </c>
      <c r="GG13" s="407">
        <v>0</v>
      </c>
      <c r="GH13" s="407">
        <v>0</v>
      </c>
      <c r="GI13" s="407">
        <v>0</v>
      </c>
      <c r="GJ13" s="407">
        <v>0</v>
      </c>
      <c r="GK13" s="407">
        <v>0</v>
      </c>
      <c r="GL13" s="407">
        <v>0</v>
      </c>
      <c r="GM13" s="407">
        <v>0</v>
      </c>
      <c r="GN13" s="407">
        <v>0</v>
      </c>
      <c r="GO13" s="407">
        <v>0</v>
      </c>
      <c r="GP13" s="407">
        <v>0</v>
      </c>
      <c r="GQ13" s="407">
        <v>0</v>
      </c>
      <c r="GR13" s="407">
        <v>0</v>
      </c>
      <c r="GS13" s="407">
        <v>0</v>
      </c>
      <c r="GT13" s="407">
        <v>0</v>
      </c>
      <c r="GU13" s="407">
        <v>0</v>
      </c>
      <c r="GV13" s="407">
        <v>0</v>
      </c>
      <c r="GW13" s="407">
        <v>0</v>
      </c>
      <c r="GX13" s="407">
        <v>0</v>
      </c>
      <c r="GY13" s="407">
        <v>0</v>
      </c>
      <c r="GZ13" s="407">
        <v>0</v>
      </c>
      <c r="HA13" s="407">
        <v>0</v>
      </c>
      <c r="HB13" s="407">
        <v>0</v>
      </c>
      <c r="HC13" s="407">
        <v>0</v>
      </c>
      <c r="HD13" s="407">
        <v>0</v>
      </c>
      <c r="HE13" s="407">
        <v>0</v>
      </c>
      <c r="HF13" s="407">
        <v>0</v>
      </c>
      <c r="HG13" s="407">
        <v>0</v>
      </c>
      <c r="HH13" s="407">
        <v>0</v>
      </c>
      <c r="HI13" s="407">
        <v>0</v>
      </c>
      <c r="HJ13" s="407">
        <v>0</v>
      </c>
      <c r="HK13" s="407">
        <v>0</v>
      </c>
      <c r="HL13" s="407">
        <v>0</v>
      </c>
      <c r="HM13" s="407">
        <v>0</v>
      </c>
      <c r="HN13" s="407">
        <v>0</v>
      </c>
      <c r="HO13" s="407">
        <v>0</v>
      </c>
      <c r="HP13" s="407">
        <v>0</v>
      </c>
      <c r="HQ13" s="407">
        <v>0</v>
      </c>
      <c r="HR13" s="407">
        <v>0</v>
      </c>
      <c r="HS13" s="407">
        <v>0</v>
      </c>
      <c r="HT13" s="407">
        <v>0</v>
      </c>
      <c r="HU13" s="407">
        <v>0</v>
      </c>
      <c r="HV13" s="407">
        <v>0</v>
      </c>
      <c r="HW13" s="407">
        <v>0</v>
      </c>
      <c r="HX13" s="407">
        <v>0</v>
      </c>
      <c r="HY13" s="407">
        <v>0</v>
      </c>
      <c r="HZ13" s="407">
        <v>0</v>
      </c>
      <c r="IA13" s="407">
        <v>0</v>
      </c>
      <c r="IB13" s="407">
        <v>0</v>
      </c>
      <c r="IC13" s="407">
        <v>0</v>
      </c>
      <c r="ID13" s="407">
        <v>0</v>
      </c>
      <c r="IE13" s="407">
        <v>0</v>
      </c>
      <c r="IF13" s="407">
        <v>0</v>
      </c>
      <c r="IG13" s="407">
        <v>0</v>
      </c>
      <c r="IH13" s="407">
        <v>0</v>
      </c>
      <c r="II13" s="407">
        <v>0</v>
      </c>
      <c r="IJ13" s="407">
        <v>0</v>
      </c>
      <c r="IK13" s="407">
        <v>0</v>
      </c>
      <c r="IL13" s="407">
        <v>0</v>
      </c>
      <c r="IM13" s="407">
        <v>0</v>
      </c>
      <c r="IN13" s="407">
        <v>0</v>
      </c>
      <c r="IO13" s="407">
        <v>0</v>
      </c>
      <c r="IP13" s="407">
        <v>0</v>
      </c>
      <c r="IQ13" s="407">
        <v>0</v>
      </c>
      <c r="IR13" s="407">
        <v>0</v>
      </c>
      <c r="IS13" s="407">
        <v>0</v>
      </c>
      <c r="IT13" s="407">
        <v>0</v>
      </c>
      <c r="IU13" s="407">
        <v>0</v>
      </c>
      <c r="IV13" s="407">
        <v>0</v>
      </c>
      <c r="IW13" s="407">
        <v>0</v>
      </c>
      <c r="IX13" s="407">
        <v>0</v>
      </c>
      <c r="IY13" s="407">
        <v>0</v>
      </c>
      <c r="IZ13" s="407">
        <v>0</v>
      </c>
      <c r="JA13" s="407">
        <v>0</v>
      </c>
      <c r="JB13" s="407">
        <v>0</v>
      </c>
      <c r="JC13" s="407">
        <v>0</v>
      </c>
      <c r="JD13" s="407">
        <v>0</v>
      </c>
      <c r="JE13" s="407">
        <v>0</v>
      </c>
      <c r="JF13" s="407">
        <v>0</v>
      </c>
      <c r="JG13" s="407">
        <v>0</v>
      </c>
      <c r="JH13" s="407">
        <v>0</v>
      </c>
      <c r="JI13" s="407">
        <v>0</v>
      </c>
      <c r="JJ13" s="407">
        <v>0</v>
      </c>
      <c r="JK13" s="407">
        <v>0</v>
      </c>
      <c r="JL13" s="407">
        <v>0</v>
      </c>
      <c r="JM13" s="407">
        <v>0</v>
      </c>
      <c r="JN13" s="407">
        <v>0</v>
      </c>
      <c r="JO13" s="407">
        <v>0</v>
      </c>
      <c r="JP13" s="407">
        <v>0</v>
      </c>
      <c r="JQ13" s="407">
        <v>0</v>
      </c>
      <c r="JR13" s="407">
        <v>0</v>
      </c>
      <c r="JS13" s="407">
        <v>0</v>
      </c>
      <c r="JT13" s="407">
        <v>0</v>
      </c>
      <c r="JU13" s="407" t="s">
        <v>787</v>
      </c>
    </row>
    <row r="14" spans="1:281" ht="23.25" customHeight="1" x14ac:dyDescent="0.3">
      <c r="A14" s="186"/>
      <c r="B14" s="59" t="s">
        <v>8</v>
      </c>
      <c r="C14" s="407">
        <v>2135.4989999999998</v>
      </c>
      <c r="D14" s="407">
        <v>939.66800000000001</v>
      </c>
      <c r="E14" s="407">
        <v>554.29399999999998</v>
      </c>
      <c r="F14" s="407">
        <v>219.917</v>
      </c>
      <c r="G14" s="407">
        <v>421.61799999999999</v>
      </c>
      <c r="H14" s="407"/>
      <c r="I14" s="402"/>
      <c r="J14" s="406">
        <v>157</v>
      </c>
      <c r="K14" s="407" t="s">
        <v>787</v>
      </c>
      <c r="L14" s="407" t="s">
        <v>787</v>
      </c>
      <c r="M14" s="407">
        <v>9</v>
      </c>
      <c r="N14" s="407">
        <v>26</v>
      </c>
      <c r="O14" s="407">
        <v>37</v>
      </c>
      <c r="P14" s="407">
        <v>8</v>
      </c>
      <c r="Q14" s="407" t="s">
        <v>787</v>
      </c>
      <c r="R14" s="407">
        <v>23</v>
      </c>
      <c r="S14" s="407">
        <v>2</v>
      </c>
      <c r="T14" s="407">
        <v>4</v>
      </c>
      <c r="U14" s="407">
        <v>10</v>
      </c>
      <c r="V14" s="407">
        <v>43</v>
      </c>
      <c r="W14" s="407">
        <v>8</v>
      </c>
      <c r="X14" s="407">
        <v>3</v>
      </c>
      <c r="Y14" s="407">
        <v>16</v>
      </c>
      <c r="Z14" s="407">
        <v>15</v>
      </c>
      <c r="AA14" s="407">
        <v>11</v>
      </c>
      <c r="AB14" s="407">
        <v>6</v>
      </c>
      <c r="AC14" s="407">
        <v>4</v>
      </c>
      <c r="AD14" s="407">
        <v>1</v>
      </c>
      <c r="AE14" s="407">
        <v>2</v>
      </c>
      <c r="AF14" s="407">
        <v>6</v>
      </c>
      <c r="AG14" s="407">
        <v>3</v>
      </c>
      <c r="AH14" s="407">
        <v>5</v>
      </c>
      <c r="AI14" s="407">
        <v>7</v>
      </c>
      <c r="AJ14" s="407" t="s">
        <v>787</v>
      </c>
      <c r="AK14" s="407">
        <v>0</v>
      </c>
      <c r="AL14" s="407">
        <v>1</v>
      </c>
      <c r="AM14" s="407" t="s">
        <v>262</v>
      </c>
      <c r="AN14" s="407">
        <v>41</v>
      </c>
      <c r="AO14" s="407">
        <v>17</v>
      </c>
      <c r="AP14" s="407">
        <v>25</v>
      </c>
      <c r="AQ14" s="407">
        <v>4</v>
      </c>
      <c r="AR14" s="407">
        <v>1</v>
      </c>
      <c r="AS14" s="407" t="s">
        <v>787</v>
      </c>
      <c r="AT14" s="407" t="s">
        <v>787</v>
      </c>
      <c r="AU14" s="407">
        <v>6</v>
      </c>
      <c r="AV14" s="407">
        <v>3</v>
      </c>
      <c r="AW14" s="407">
        <v>35</v>
      </c>
      <c r="AX14" s="407" t="s">
        <v>787</v>
      </c>
      <c r="AY14" s="407">
        <v>14</v>
      </c>
      <c r="AZ14" s="407">
        <v>11</v>
      </c>
      <c r="BA14" s="407">
        <v>17</v>
      </c>
      <c r="BB14" s="407">
        <v>3</v>
      </c>
      <c r="BC14" s="407">
        <v>0</v>
      </c>
      <c r="BD14" s="407">
        <v>107</v>
      </c>
      <c r="BE14" s="407">
        <v>9</v>
      </c>
      <c r="BF14" s="407">
        <v>13</v>
      </c>
      <c r="BG14" s="407">
        <v>7</v>
      </c>
      <c r="BH14" s="407">
        <v>1</v>
      </c>
      <c r="BI14" s="407">
        <v>16</v>
      </c>
      <c r="BJ14" s="407" t="s">
        <v>787</v>
      </c>
      <c r="BK14" s="407">
        <v>14</v>
      </c>
      <c r="BL14" s="407">
        <v>13</v>
      </c>
      <c r="BM14" s="407">
        <v>21</v>
      </c>
      <c r="BN14" s="407">
        <v>11</v>
      </c>
      <c r="BO14" s="407">
        <v>6</v>
      </c>
      <c r="BP14" s="407">
        <v>15</v>
      </c>
      <c r="BQ14" s="407">
        <v>0</v>
      </c>
      <c r="BR14" s="407">
        <v>226</v>
      </c>
      <c r="BS14" s="407" t="s">
        <v>787</v>
      </c>
      <c r="BT14" s="407">
        <v>7</v>
      </c>
      <c r="BU14" s="407" t="s">
        <v>787</v>
      </c>
      <c r="BV14" s="407">
        <v>22</v>
      </c>
      <c r="BW14" s="407">
        <v>20</v>
      </c>
      <c r="BX14" s="407">
        <v>10</v>
      </c>
      <c r="BY14" s="407" t="s">
        <v>787</v>
      </c>
      <c r="BZ14" s="407" t="s">
        <v>787</v>
      </c>
      <c r="CA14" s="407" t="s">
        <v>787</v>
      </c>
      <c r="CB14" s="407">
        <v>0</v>
      </c>
      <c r="CC14" s="407" t="s">
        <v>787</v>
      </c>
      <c r="CD14" s="407">
        <v>11</v>
      </c>
      <c r="CE14" s="407" t="s">
        <v>787</v>
      </c>
      <c r="CF14" s="407" t="s">
        <v>787</v>
      </c>
      <c r="CG14" s="407" t="s">
        <v>787</v>
      </c>
      <c r="CH14" s="407" t="s">
        <v>787</v>
      </c>
      <c r="CI14" s="407" t="s">
        <v>787</v>
      </c>
      <c r="CJ14" s="407" t="s">
        <v>787</v>
      </c>
      <c r="CK14" s="407" t="s">
        <v>787</v>
      </c>
      <c r="CL14" s="407" t="s">
        <v>787</v>
      </c>
      <c r="CM14" s="407" t="s">
        <v>787</v>
      </c>
      <c r="CN14" s="407" t="s">
        <v>787</v>
      </c>
      <c r="CO14" s="407" t="s">
        <v>787</v>
      </c>
      <c r="CP14" s="407" t="s">
        <v>787</v>
      </c>
      <c r="CQ14" s="407" t="s">
        <v>787</v>
      </c>
      <c r="CR14" s="407" t="s">
        <v>787</v>
      </c>
      <c r="CS14" s="407" t="s">
        <v>787</v>
      </c>
      <c r="CT14" s="407" t="s">
        <v>787</v>
      </c>
      <c r="CU14" s="407" t="s">
        <v>787</v>
      </c>
      <c r="CV14" s="407" t="s">
        <v>787</v>
      </c>
      <c r="CW14" s="407">
        <v>0</v>
      </c>
      <c r="CX14" s="407" t="s">
        <v>787</v>
      </c>
      <c r="CY14" s="407">
        <v>0</v>
      </c>
      <c r="CZ14" s="407" t="s">
        <v>787</v>
      </c>
      <c r="DA14" s="407">
        <v>43</v>
      </c>
      <c r="DB14" s="407" t="s">
        <v>787</v>
      </c>
      <c r="DC14" s="407" t="s">
        <v>787</v>
      </c>
      <c r="DD14" s="407" t="s">
        <v>787</v>
      </c>
      <c r="DE14" s="407" t="s">
        <v>787</v>
      </c>
      <c r="DF14" s="407">
        <v>7</v>
      </c>
      <c r="DG14" s="407">
        <v>0</v>
      </c>
      <c r="DH14" s="407">
        <v>0</v>
      </c>
      <c r="DI14" s="407" t="s">
        <v>787</v>
      </c>
      <c r="DJ14" s="407" t="s">
        <v>787</v>
      </c>
      <c r="DK14" s="407" t="s">
        <v>787</v>
      </c>
      <c r="DL14" s="407" t="s">
        <v>787</v>
      </c>
      <c r="DM14" s="407" t="s">
        <v>787</v>
      </c>
      <c r="DN14" s="407" t="s">
        <v>787</v>
      </c>
      <c r="DO14" s="407">
        <v>6</v>
      </c>
      <c r="DP14" s="407" t="s">
        <v>787</v>
      </c>
      <c r="DQ14" s="407" t="s">
        <v>787</v>
      </c>
      <c r="DR14" s="407" t="s">
        <v>787</v>
      </c>
      <c r="DS14" s="407" t="s">
        <v>787</v>
      </c>
      <c r="DT14" s="407" t="s">
        <v>787</v>
      </c>
      <c r="DU14" s="407" t="s">
        <v>787</v>
      </c>
      <c r="DV14" s="407" t="s">
        <v>787</v>
      </c>
      <c r="DW14" s="407" t="s">
        <v>787</v>
      </c>
      <c r="DX14" s="407" t="s">
        <v>787</v>
      </c>
      <c r="DY14" s="407" t="s">
        <v>787</v>
      </c>
      <c r="DZ14" s="407" t="s">
        <v>787</v>
      </c>
      <c r="EA14" s="407" t="s">
        <v>787</v>
      </c>
      <c r="EB14" s="407" t="s">
        <v>787</v>
      </c>
      <c r="EC14" s="407" t="s">
        <v>787</v>
      </c>
      <c r="ED14" s="407">
        <v>2</v>
      </c>
      <c r="EE14" s="407">
        <v>1</v>
      </c>
      <c r="EF14" s="407">
        <v>0</v>
      </c>
      <c r="EG14" s="407">
        <v>0</v>
      </c>
      <c r="EH14" s="407">
        <v>2</v>
      </c>
      <c r="EI14" s="407">
        <v>2</v>
      </c>
      <c r="EJ14" s="407">
        <v>4</v>
      </c>
      <c r="EK14" s="407">
        <v>1</v>
      </c>
      <c r="EL14" s="407">
        <v>0</v>
      </c>
      <c r="EM14" s="407">
        <v>1</v>
      </c>
      <c r="EN14" s="407">
        <v>2</v>
      </c>
      <c r="EO14" s="407">
        <v>2</v>
      </c>
      <c r="EP14" s="407">
        <v>2</v>
      </c>
      <c r="EQ14" s="407">
        <v>0</v>
      </c>
      <c r="ER14" s="407">
        <v>1</v>
      </c>
      <c r="ES14" s="407">
        <v>1</v>
      </c>
      <c r="ET14" s="407">
        <v>1</v>
      </c>
      <c r="EU14" s="407">
        <v>2</v>
      </c>
      <c r="EV14" s="407">
        <v>1</v>
      </c>
      <c r="EW14" s="407">
        <v>1</v>
      </c>
      <c r="EX14" s="407">
        <v>1</v>
      </c>
      <c r="EY14" s="407">
        <v>1</v>
      </c>
      <c r="EZ14" s="407">
        <v>2</v>
      </c>
      <c r="FA14" s="407">
        <v>5</v>
      </c>
      <c r="FB14" s="407">
        <v>3</v>
      </c>
      <c r="FC14" s="407">
        <v>3</v>
      </c>
      <c r="FD14" s="407">
        <v>0</v>
      </c>
      <c r="FE14" s="407">
        <v>1</v>
      </c>
      <c r="FF14" s="407">
        <v>2</v>
      </c>
      <c r="FG14" s="407">
        <v>1</v>
      </c>
      <c r="FH14" s="407">
        <v>8</v>
      </c>
      <c r="FI14" s="407">
        <v>1</v>
      </c>
      <c r="FJ14" s="407">
        <v>2</v>
      </c>
      <c r="FK14" s="407">
        <v>1</v>
      </c>
      <c r="FL14" s="407">
        <v>0</v>
      </c>
      <c r="FM14" s="407">
        <v>0</v>
      </c>
      <c r="FN14" s="407">
        <v>2</v>
      </c>
      <c r="FO14" s="407">
        <v>1</v>
      </c>
      <c r="FP14" s="407">
        <v>0</v>
      </c>
      <c r="FQ14" s="407">
        <v>19</v>
      </c>
      <c r="FR14" s="407">
        <v>9</v>
      </c>
      <c r="FS14" s="407">
        <v>6</v>
      </c>
      <c r="FT14" s="407">
        <v>5</v>
      </c>
      <c r="FU14" s="407">
        <v>1</v>
      </c>
      <c r="FV14" s="407">
        <v>0</v>
      </c>
      <c r="FW14" s="407">
        <v>1</v>
      </c>
      <c r="FX14" s="407">
        <v>3</v>
      </c>
      <c r="FY14" s="407">
        <v>18</v>
      </c>
      <c r="FZ14" s="407">
        <v>1</v>
      </c>
      <c r="GA14" s="407">
        <v>0</v>
      </c>
      <c r="GB14" s="407">
        <v>1</v>
      </c>
      <c r="GC14" s="407">
        <v>1</v>
      </c>
      <c r="GD14" s="407">
        <v>4</v>
      </c>
      <c r="GE14" s="407">
        <v>4</v>
      </c>
      <c r="GF14" s="407">
        <v>1</v>
      </c>
      <c r="GG14" s="407">
        <v>5</v>
      </c>
      <c r="GH14" s="407">
        <v>3</v>
      </c>
      <c r="GI14" s="407">
        <v>1</v>
      </c>
      <c r="GJ14" s="407">
        <v>1</v>
      </c>
      <c r="GK14" s="407">
        <v>0</v>
      </c>
      <c r="GL14" s="407">
        <v>1</v>
      </c>
      <c r="GM14" s="407">
        <v>2</v>
      </c>
      <c r="GN14" s="407">
        <v>4</v>
      </c>
      <c r="GO14" s="407">
        <v>8</v>
      </c>
      <c r="GP14" s="407">
        <v>2</v>
      </c>
      <c r="GQ14" s="407">
        <v>3</v>
      </c>
      <c r="GR14" s="407">
        <v>3</v>
      </c>
      <c r="GS14" s="407">
        <v>0</v>
      </c>
      <c r="GT14" s="407">
        <v>1</v>
      </c>
      <c r="GU14" s="407">
        <v>1</v>
      </c>
      <c r="GV14" s="407">
        <v>4</v>
      </c>
      <c r="GW14" s="407">
        <v>1</v>
      </c>
      <c r="GX14" s="407">
        <v>1</v>
      </c>
      <c r="GY14" s="407">
        <v>1</v>
      </c>
      <c r="GZ14" s="407">
        <v>2</v>
      </c>
      <c r="HA14" s="407">
        <v>4</v>
      </c>
      <c r="HB14" s="407">
        <v>3</v>
      </c>
      <c r="HC14" s="407">
        <v>2</v>
      </c>
      <c r="HD14" s="407">
        <v>2</v>
      </c>
      <c r="HE14" s="407">
        <v>1</v>
      </c>
      <c r="HF14" s="407">
        <v>3</v>
      </c>
      <c r="HG14" s="407">
        <v>1</v>
      </c>
      <c r="HH14" s="407">
        <v>2</v>
      </c>
      <c r="HI14" s="407">
        <v>2</v>
      </c>
      <c r="HJ14" s="407">
        <v>2</v>
      </c>
      <c r="HK14" s="407">
        <v>3</v>
      </c>
      <c r="HL14" s="407">
        <v>2</v>
      </c>
      <c r="HM14" s="407">
        <v>2</v>
      </c>
      <c r="HN14" s="407">
        <v>4</v>
      </c>
      <c r="HO14" s="407">
        <v>10</v>
      </c>
      <c r="HP14" s="407">
        <v>1</v>
      </c>
      <c r="HQ14" s="407">
        <v>1</v>
      </c>
      <c r="HR14" s="407">
        <v>1</v>
      </c>
      <c r="HS14" s="407">
        <v>1</v>
      </c>
      <c r="HT14" s="407">
        <v>4</v>
      </c>
      <c r="HU14" s="407">
        <v>0</v>
      </c>
      <c r="HV14" s="407">
        <v>3</v>
      </c>
      <c r="HW14" s="407">
        <v>2</v>
      </c>
      <c r="HX14" s="407">
        <v>7</v>
      </c>
      <c r="HY14" s="407">
        <v>14</v>
      </c>
      <c r="HZ14" s="407">
        <v>2</v>
      </c>
      <c r="IA14" s="407">
        <v>0</v>
      </c>
      <c r="IB14" s="407">
        <v>8</v>
      </c>
      <c r="IC14" s="407">
        <v>2</v>
      </c>
      <c r="ID14" s="407">
        <v>1</v>
      </c>
      <c r="IE14" s="407">
        <v>0</v>
      </c>
      <c r="IF14" s="407">
        <v>0</v>
      </c>
      <c r="IG14" s="407">
        <v>1</v>
      </c>
      <c r="IH14" s="407">
        <v>6</v>
      </c>
      <c r="II14" s="407">
        <v>4</v>
      </c>
      <c r="IJ14" s="407">
        <v>39</v>
      </c>
      <c r="IK14" s="407">
        <v>1</v>
      </c>
      <c r="IL14" s="407">
        <v>2</v>
      </c>
      <c r="IM14" s="407">
        <v>0</v>
      </c>
      <c r="IN14" s="407">
        <v>0</v>
      </c>
      <c r="IO14" s="407">
        <v>1</v>
      </c>
      <c r="IP14" s="407">
        <v>0</v>
      </c>
      <c r="IQ14" s="407">
        <v>0</v>
      </c>
      <c r="IR14" s="407">
        <v>0</v>
      </c>
      <c r="IS14" s="407">
        <v>0</v>
      </c>
      <c r="IT14" s="407">
        <v>0</v>
      </c>
      <c r="IU14" s="407">
        <v>0</v>
      </c>
      <c r="IV14" s="407">
        <v>0</v>
      </c>
      <c r="IW14" s="407">
        <v>0</v>
      </c>
      <c r="IX14" s="407">
        <v>1</v>
      </c>
      <c r="IY14" s="407">
        <v>1</v>
      </c>
      <c r="IZ14" s="407">
        <v>7</v>
      </c>
      <c r="JA14" s="407">
        <v>1</v>
      </c>
      <c r="JB14" s="407">
        <v>0</v>
      </c>
      <c r="JC14" s="407">
        <v>0</v>
      </c>
      <c r="JD14" s="407">
        <v>3</v>
      </c>
      <c r="JE14" s="407">
        <v>0</v>
      </c>
      <c r="JF14" s="407">
        <v>1</v>
      </c>
      <c r="JG14" s="407">
        <v>1</v>
      </c>
      <c r="JH14" s="407">
        <v>1</v>
      </c>
      <c r="JI14" s="407">
        <v>4</v>
      </c>
      <c r="JJ14" s="407">
        <v>1</v>
      </c>
      <c r="JK14" s="407">
        <v>0</v>
      </c>
      <c r="JL14" s="407">
        <v>1</v>
      </c>
      <c r="JM14" s="407">
        <v>2</v>
      </c>
      <c r="JN14" s="407">
        <v>0</v>
      </c>
      <c r="JO14" s="407">
        <v>2</v>
      </c>
      <c r="JP14" s="407">
        <v>0</v>
      </c>
      <c r="JQ14" s="407">
        <v>0</v>
      </c>
      <c r="JR14" s="407">
        <v>1</v>
      </c>
      <c r="JS14" s="407">
        <v>1</v>
      </c>
      <c r="JT14" s="407">
        <v>1</v>
      </c>
      <c r="JU14" s="407" t="s">
        <v>787</v>
      </c>
    </row>
    <row r="15" spans="1:281" ht="23.25" customHeight="1" x14ac:dyDescent="0.3">
      <c r="A15" s="186"/>
      <c r="B15" s="59" t="s">
        <v>64</v>
      </c>
      <c r="C15" s="407">
        <v>208.05199999999999</v>
      </c>
      <c r="D15" s="407">
        <v>106.499</v>
      </c>
      <c r="E15" s="407">
        <v>101.55200000000001</v>
      </c>
      <c r="F15" s="407" t="s">
        <v>262</v>
      </c>
      <c r="G15" s="407" t="s">
        <v>262</v>
      </c>
      <c r="H15" s="407"/>
      <c r="I15" s="402"/>
      <c r="J15" s="406" t="s">
        <v>262</v>
      </c>
      <c r="K15" s="407" t="s">
        <v>787</v>
      </c>
      <c r="L15" s="407" t="s">
        <v>787</v>
      </c>
      <c r="M15" s="407" t="s">
        <v>262</v>
      </c>
      <c r="N15" s="407" t="s">
        <v>262</v>
      </c>
      <c r="O15" s="407" t="s">
        <v>262</v>
      </c>
      <c r="P15" s="407" t="s">
        <v>262</v>
      </c>
      <c r="Q15" s="407" t="s">
        <v>787</v>
      </c>
      <c r="R15" s="407" t="s">
        <v>262</v>
      </c>
      <c r="S15" s="407" t="s">
        <v>262</v>
      </c>
      <c r="T15" s="407" t="s">
        <v>262</v>
      </c>
      <c r="U15" s="407" t="s">
        <v>262</v>
      </c>
      <c r="V15" s="407" t="s">
        <v>262</v>
      </c>
      <c r="W15" s="407" t="s">
        <v>262</v>
      </c>
      <c r="X15" s="407" t="s">
        <v>262</v>
      </c>
      <c r="Y15" s="407">
        <v>70</v>
      </c>
      <c r="Z15" s="407" t="s">
        <v>262</v>
      </c>
      <c r="AA15" s="407" t="s">
        <v>262</v>
      </c>
      <c r="AB15" s="407" t="s">
        <v>262</v>
      </c>
      <c r="AC15" s="407" t="s">
        <v>262</v>
      </c>
      <c r="AD15" s="407" t="s">
        <v>262</v>
      </c>
      <c r="AE15" s="407" t="s">
        <v>262</v>
      </c>
      <c r="AF15" s="407" t="s">
        <v>262</v>
      </c>
      <c r="AG15" s="407" t="s">
        <v>262</v>
      </c>
      <c r="AH15" s="407" t="s">
        <v>262</v>
      </c>
      <c r="AI15" s="407" t="s">
        <v>262</v>
      </c>
      <c r="AJ15" s="407" t="s">
        <v>787</v>
      </c>
      <c r="AK15" s="407" t="s">
        <v>262</v>
      </c>
      <c r="AL15" s="407" t="s">
        <v>262</v>
      </c>
      <c r="AM15" s="407" t="s">
        <v>262</v>
      </c>
      <c r="AN15" s="407" t="s">
        <v>262</v>
      </c>
      <c r="AO15" s="407" t="s">
        <v>262</v>
      </c>
      <c r="AP15" s="407" t="s">
        <v>262</v>
      </c>
      <c r="AQ15" s="407" t="s">
        <v>262</v>
      </c>
      <c r="AR15" s="407" t="s">
        <v>262</v>
      </c>
      <c r="AS15" s="407" t="s">
        <v>787</v>
      </c>
      <c r="AT15" s="407" t="s">
        <v>787</v>
      </c>
      <c r="AU15" s="407" t="s">
        <v>262</v>
      </c>
      <c r="AV15" s="407" t="s">
        <v>262</v>
      </c>
      <c r="AW15" s="407" t="s">
        <v>262</v>
      </c>
      <c r="AX15" s="407" t="s">
        <v>787</v>
      </c>
      <c r="AY15" s="407" t="s">
        <v>262</v>
      </c>
      <c r="AZ15" s="407" t="s">
        <v>262</v>
      </c>
      <c r="BA15" s="407" t="s">
        <v>262</v>
      </c>
      <c r="BB15" s="407">
        <v>15</v>
      </c>
      <c r="BC15" s="407" t="s">
        <v>262</v>
      </c>
      <c r="BD15" s="407" t="s">
        <v>262</v>
      </c>
      <c r="BE15" s="407" t="s">
        <v>262</v>
      </c>
      <c r="BF15" s="407" t="s">
        <v>262</v>
      </c>
      <c r="BG15" s="407">
        <v>0</v>
      </c>
      <c r="BH15" s="407" t="s">
        <v>262</v>
      </c>
      <c r="BI15" s="407" t="s">
        <v>262</v>
      </c>
      <c r="BJ15" s="407" t="s">
        <v>787</v>
      </c>
      <c r="BK15" s="407" t="s">
        <v>262</v>
      </c>
      <c r="BL15" s="407" t="s">
        <v>262</v>
      </c>
      <c r="BM15" s="407">
        <v>19</v>
      </c>
      <c r="BN15" s="407" t="s">
        <v>262</v>
      </c>
      <c r="BO15" s="407" t="s">
        <v>262</v>
      </c>
      <c r="BP15" s="407" t="s">
        <v>262</v>
      </c>
      <c r="BQ15" s="407" t="s">
        <v>262</v>
      </c>
      <c r="BR15" s="407" t="s">
        <v>262</v>
      </c>
      <c r="BS15" s="407" t="s">
        <v>787</v>
      </c>
      <c r="BT15" s="407">
        <v>0</v>
      </c>
      <c r="BU15" s="407" t="s">
        <v>787</v>
      </c>
      <c r="BV15" s="407" t="s">
        <v>262</v>
      </c>
      <c r="BW15" s="407" t="s">
        <v>262</v>
      </c>
      <c r="BX15" s="407" t="s">
        <v>262</v>
      </c>
      <c r="BY15" s="407" t="s">
        <v>787</v>
      </c>
      <c r="BZ15" s="407" t="s">
        <v>787</v>
      </c>
      <c r="CA15" s="407" t="s">
        <v>787</v>
      </c>
      <c r="CB15" s="407" t="s">
        <v>262</v>
      </c>
      <c r="CC15" s="407" t="s">
        <v>787</v>
      </c>
      <c r="CD15" s="407" t="s">
        <v>262</v>
      </c>
      <c r="CE15" s="407" t="s">
        <v>787</v>
      </c>
      <c r="CF15" s="407" t="s">
        <v>787</v>
      </c>
      <c r="CG15" s="407" t="s">
        <v>787</v>
      </c>
      <c r="CH15" s="407" t="s">
        <v>787</v>
      </c>
      <c r="CI15" s="407" t="s">
        <v>787</v>
      </c>
      <c r="CJ15" s="407" t="s">
        <v>787</v>
      </c>
      <c r="CK15" s="407" t="s">
        <v>787</v>
      </c>
      <c r="CL15" s="407" t="s">
        <v>787</v>
      </c>
      <c r="CM15" s="407" t="s">
        <v>787</v>
      </c>
      <c r="CN15" s="407" t="s">
        <v>787</v>
      </c>
      <c r="CO15" s="407" t="s">
        <v>787</v>
      </c>
      <c r="CP15" s="407" t="s">
        <v>787</v>
      </c>
      <c r="CQ15" s="407" t="s">
        <v>787</v>
      </c>
      <c r="CR15" s="407" t="s">
        <v>787</v>
      </c>
      <c r="CS15" s="407" t="s">
        <v>787</v>
      </c>
      <c r="CT15" s="407" t="s">
        <v>787</v>
      </c>
      <c r="CU15" s="407" t="s">
        <v>787</v>
      </c>
      <c r="CV15" s="407" t="s">
        <v>787</v>
      </c>
      <c r="CW15" s="407" t="s">
        <v>262</v>
      </c>
      <c r="CX15" s="407" t="s">
        <v>787</v>
      </c>
      <c r="CY15" s="407" t="s">
        <v>262</v>
      </c>
      <c r="CZ15" s="407" t="s">
        <v>787</v>
      </c>
      <c r="DA15" s="407">
        <v>29</v>
      </c>
      <c r="DB15" s="407" t="s">
        <v>787</v>
      </c>
      <c r="DC15" s="407" t="s">
        <v>787</v>
      </c>
      <c r="DD15" s="407" t="s">
        <v>787</v>
      </c>
      <c r="DE15" s="407" t="s">
        <v>787</v>
      </c>
      <c r="DF15" s="407" t="s">
        <v>262</v>
      </c>
      <c r="DG15" s="407">
        <v>34</v>
      </c>
      <c r="DH15" s="407" t="s">
        <v>262</v>
      </c>
      <c r="DI15" s="407" t="s">
        <v>787</v>
      </c>
      <c r="DJ15" s="407" t="s">
        <v>787</v>
      </c>
      <c r="DK15" s="407" t="s">
        <v>787</v>
      </c>
      <c r="DL15" s="407" t="s">
        <v>787</v>
      </c>
      <c r="DM15" s="407" t="s">
        <v>787</v>
      </c>
      <c r="DN15" s="407" t="s">
        <v>787</v>
      </c>
      <c r="DO15" s="407">
        <v>0</v>
      </c>
      <c r="DP15" s="407" t="s">
        <v>787</v>
      </c>
      <c r="DQ15" s="407" t="s">
        <v>787</v>
      </c>
      <c r="DR15" s="407" t="s">
        <v>787</v>
      </c>
      <c r="DS15" s="407" t="s">
        <v>787</v>
      </c>
      <c r="DT15" s="407" t="s">
        <v>787</v>
      </c>
      <c r="DU15" s="407" t="s">
        <v>787</v>
      </c>
      <c r="DV15" s="407" t="s">
        <v>787</v>
      </c>
      <c r="DW15" s="407" t="s">
        <v>787</v>
      </c>
      <c r="DX15" s="407" t="s">
        <v>787</v>
      </c>
      <c r="DY15" s="407" t="s">
        <v>787</v>
      </c>
      <c r="DZ15" s="407" t="s">
        <v>787</v>
      </c>
      <c r="EA15" s="407" t="s">
        <v>787</v>
      </c>
      <c r="EB15" s="407" t="s">
        <v>787</v>
      </c>
      <c r="EC15" s="407" t="s">
        <v>787</v>
      </c>
      <c r="ED15" s="407" t="s">
        <v>262</v>
      </c>
      <c r="EE15" s="407" t="s">
        <v>262</v>
      </c>
      <c r="EF15" s="407" t="s">
        <v>262</v>
      </c>
      <c r="EG15" s="407" t="s">
        <v>262</v>
      </c>
      <c r="EH15" s="407" t="s">
        <v>262</v>
      </c>
      <c r="EI15" s="407" t="s">
        <v>262</v>
      </c>
      <c r="EJ15" s="407" t="s">
        <v>262</v>
      </c>
      <c r="EK15" s="407" t="s">
        <v>262</v>
      </c>
      <c r="EL15" s="407" t="s">
        <v>262</v>
      </c>
      <c r="EM15" s="407" t="s">
        <v>262</v>
      </c>
      <c r="EN15" s="407" t="s">
        <v>262</v>
      </c>
      <c r="EO15" s="407" t="s">
        <v>262</v>
      </c>
      <c r="EP15" s="407" t="s">
        <v>262</v>
      </c>
      <c r="EQ15" s="407" t="s">
        <v>262</v>
      </c>
      <c r="ER15" s="407" t="s">
        <v>262</v>
      </c>
      <c r="ES15" s="407" t="s">
        <v>262</v>
      </c>
      <c r="ET15" s="407" t="s">
        <v>262</v>
      </c>
      <c r="EU15" s="407" t="s">
        <v>262</v>
      </c>
      <c r="EV15" s="407" t="s">
        <v>262</v>
      </c>
      <c r="EW15" s="407" t="s">
        <v>262</v>
      </c>
      <c r="EX15" s="407" t="s">
        <v>262</v>
      </c>
      <c r="EY15" s="407" t="s">
        <v>262</v>
      </c>
      <c r="EZ15" s="407" t="s">
        <v>262</v>
      </c>
      <c r="FA15" s="407" t="s">
        <v>262</v>
      </c>
      <c r="FB15" s="407" t="s">
        <v>262</v>
      </c>
      <c r="FC15" s="407" t="s">
        <v>262</v>
      </c>
      <c r="FD15" s="407" t="s">
        <v>262</v>
      </c>
      <c r="FE15" s="407" t="s">
        <v>262</v>
      </c>
      <c r="FF15" s="407" t="s">
        <v>262</v>
      </c>
      <c r="FG15" s="407" t="s">
        <v>262</v>
      </c>
      <c r="FH15" s="407" t="s">
        <v>262</v>
      </c>
      <c r="FI15" s="407" t="s">
        <v>262</v>
      </c>
      <c r="FJ15" s="407" t="s">
        <v>262</v>
      </c>
      <c r="FK15" s="407" t="s">
        <v>262</v>
      </c>
      <c r="FL15" s="407" t="s">
        <v>262</v>
      </c>
      <c r="FM15" s="407" t="s">
        <v>262</v>
      </c>
      <c r="FN15" s="407" t="s">
        <v>262</v>
      </c>
      <c r="FO15" s="407" t="s">
        <v>262</v>
      </c>
      <c r="FP15" s="407" t="s">
        <v>262</v>
      </c>
      <c r="FQ15" s="407" t="s">
        <v>262</v>
      </c>
      <c r="FR15" s="407" t="s">
        <v>262</v>
      </c>
      <c r="FS15" s="407" t="s">
        <v>262</v>
      </c>
      <c r="FT15" s="407" t="s">
        <v>262</v>
      </c>
      <c r="FU15" s="407" t="s">
        <v>262</v>
      </c>
      <c r="FV15" s="407" t="s">
        <v>262</v>
      </c>
      <c r="FW15" s="407" t="s">
        <v>262</v>
      </c>
      <c r="FX15" s="407" t="s">
        <v>262</v>
      </c>
      <c r="FY15" s="407" t="s">
        <v>262</v>
      </c>
      <c r="FZ15" s="407" t="s">
        <v>262</v>
      </c>
      <c r="GA15" s="407" t="s">
        <v>262</v>
      </c>
      <c r="GB15" s="407" t="s">
        <v>262</v>
      </c>
      <c r="GC15" s="407" t="s">
        <v>262</v>
      </c>
      <c r="GD15" s="407" t="s">
        <v>262</v>
      </c>
      <c r="GE15" s="407" t="s">
        <v>262</v>
      </c>
      <c r="GF15" s="407" t="s">
        <v>262</v>
      </c>
      <c r="GG15" s="407" t="s">
        <v>262</v>
      </c>
      <c r="GH15" s="407" t="s">
        <v>262</v>
      </c>
      <c r="GI15" s="407" t="s">
        <v>262</v>
      </c>
      <c r="GJ15" s="407" t="s">
        <v>262</v>
      </c>
      <c r="GK15" s="407" t="s">
        <v>262</v>
      </c>
      <c r="GL15" s="407" t="s">
        <v>262</v>
      </c>
      <c r="GM15" s="407" t="s">
        <v>262</v>
      </c>
      <c r="GN15" s="407" t="s">
        <v>262</v>
      </c>
      <c r="GO15" s="407" t="s">
        <v>262</v>
      </c>
      <c r="GP15" s="407" t="s">
        <v>262</v>
      </c>
      <c r="GQ15" s="407" t="s">
        <v>262</v>
      </c>
      <c r="GR15" s="407" t="s">
        <v>262</v>
      </c>
      <c r="GS15" s="407" t="s">
        <v>262</v>
      </c>
      <c r="GT15" s="407" t="s">
        <v>262</v>
      </c>
      <c r="GU15" s="407" t="s">
        <v>262</v>
      </c>
      <c r="GV15" s="407" t="s">
        <v>262</v>
      </c>
      <c r="GW15" s="407" t="s">
        <v>262</v>
      </c>
      <c r="GX15" s="407" t="s">
        <v>262</v>
      </c>
      <c r="GY15" s="407" t="s">
        <v>262</v>
      </c>
      <c r="GZ15" s="407" t="s">
        <v>262</v>
      </c>
      <c r="HA15" s="407" t="s">
        <v>262</v>
      </c>
      <c r="HB15" s="407" t="s">
        <v>262</v>
      </c>
      <c r="HC15" s="407" t="s">
        <v>262</v>
      </c>
      <c r="HD15" s="407" t="s">
        <v>262</v>
      </c>
      <c r="HE15" s="407" t="s">
        <v>262</v>
      </c>
      <c r="HF15" s="407" t="s">
        <v>262</v>
      </c>
      <c r="HG15" s="407" t="s">
        <v>262</v>
      </c>
      <c r="HH15" s="407" t="s">
        <v>262</v>
      </c>
      <c r="HI15" s="407" t="s">
        <v>262</v>
      </c>
      <c r="HJ15" s="407" t="s">
        <v>262</v>
      </c>
      <c r="HK15" s="407" t="s">
        <v>262</v>
      </c>
      <c r="HL15" s="407" t="s">
        <v>262</v>
      </c>
      <c r="HM15" s="407" t="s">
        <v>262</v>
      </c>
      <c r="HN15" s="407" t="s">
        <v>262</v>
      </c>
      <c r="HO15" s="407" t="s">
        <v>262</v>
      </c>
      <c r="HP15" s="407" t="s">
        <v>262</v>
      </c>
      <c r="HQ15" s="407" t="s">
        <v>262</v>
      </c>
      <c r="HR15" s="407" t="s">
        <v>262</v>
      </c>
      <c r="HS15" s="407" t="s">
        <v>262</v>
      </c>
      <c r="HT15" s="407" t="s">
        <v>262</v>
      </c>
      <c r="HU15" s="407" t="s">
        <v>262</v>
      </c>
      <c r="HV15" s="407" t="s">
        <v>262</v>
      </c>
      <c r="HW15" s="407" t="s">
        <v>262</v>
      </c>
      <c r="HX15" s="407" t="s">
        <v>262</v>
      </c>
      <c r="HY15" s="407" t="s">
        <v>262</v>
      </c>
      <c r="HZ15" s="407" t="s">
        <v>262</v>
      </c>
      <c r="IA15" s="407" t="s">
        <v>262</v>
      </c>
      <c r="IB15" s="407" t="s">
        <v>262</v>
      </c>
      <c r="IC15" s="407" t="s">
        <v>262</v>
      </c>
      <c r="ID15" s="407" t="s">
        <v>262</v>
      </c>
      <c r="IE15" s="407" t="s">
        <v>262</v>
      </c>
      <c r="IF15" s="407" t="s">
        <v>262</v>
      </c>
      <c r="IG15" s="407" t="s">
        <v>262</v>
      </c>
      <c r="IH15" s="407" t="s">
        <v>262</v>
      </c>
      <c r="II15" s="407" t="s">
        <v>262</v>
      </c>
      <c r="IJ15" s="407" t="s">
        <v>262</v>
      </c>
      <c r="IK15" s="407" t="s">
        <v>262</v>
      </c>
      <c r="IL15" s="407" t="s">
        <v>262</v>
      </c>
      <c r="IM15" s="407" t="s">
        <v>262</v>
      </c>
      <c r="IN15" s="407" t="s">
        <v>262</v>
      </c>
      <c r="IO15" s="407" t="s">
        <v>262</v>
      </c>
      <c r="IP15" s="407" t="s">
        <v>262</v>
      </c>
      <c r="IQ15" s="407" t="s">
        <v>262</v>
      </c>
      <c r="IR15" s="407" t="s">
        <v>262</v>
      </c>
      <c r="IS15" s="407" t="s">
        <v>262</v>
      </c>
      <c r="IT15" s="407" t="s">
        <v>262</v>
      </c>
      <c r="IU15" s="407" t="s">
        <v>262</v>
      </c>
      <c r="IV15" s="407" t="s">
        <v>262</v>
      </c>
      <c r="IW15" s="407" t="s">
        <v>262</v>
      </c>
      <c r="IX15" s="407" t="s">
        <v>262</v>
      </c>
      <c r="IY15" s="407" t="s">
        <v>262</v>
      </c>
      <c r="IZ15" s="407" t="s">
        <v>262</v>
      </c>
      <c r="JA15" s="407" t="s">
        <v>262</v>
      </c>
      <c r="JB15" s="407" t="s">
        <v>262</v>
      </c>
      <c r="JC15" s="407" t="s">
        <v>262</v>
      </c>
      <c r="JD15" s="407" t="s">
        <v>262</v>
      </c>
      <c r="JE15" s="407" t="s">
        <v>262</v>
      </c>
      <c r="JF15" s="407" t="s">
        <v>262</v>
      </c>
      <c r="JG15" s="407" t="s">
        <v>262</v>
      </c>
      <c r="JH15" s="407" t="s">
        <v>262</v>
      </c>
      <c r="JI15" s="407" t="s">
        <v>262</v>
      </c>
      <c r="JJ15" s="407" t="s">
        <v>262</v>
      </c>
      <c r="JK15" s="407" t="s">
        <v>262</v>
      </c>
      <c r="JL15" s="407" t="s">
        <v>262</v>
      </c>
      <c r="JM15" s="407" t="s">
        <v>262</v>
      </c>
      <c r="JN15" s="407" t="s">
        <v>262</v>
      </c>
      <c r="JO15" s="407" t="s">
        <v>262</v>
      </c>
      <c r="JP15" s="407" t="s">
        <v>262</v>
      </c>
      <c r="JQ15" s="407" t="s">
        <v>262</v>
      </c>
      <c r="JR15" s="407" t="s">
        <v>262</v>
      </c>
      <c r="JS15" s="407" t="s">
        <v>262</v>
      </c>
      <c r="JT15" s="407" t="s">
        <v>262</v>
      </c>
      <c r="JU15" s="407" t="s">
        <v>787</v>
      </c>
    </row>
    <row r="16" spans="1:281" ht="23.25" customHeight="1" x14ac:dyDescent="0.3">
      <c r="A16" s="186"/>
      <c r="B16" s="56" t="s">
        <v>9</v>
      </c>
      <c r="C16" s="408">
        <v>1226.241</v>
      </c>
      <c r="D16" s="408">
        <v>632.16499999999996</v>
      </c>
      <c r="E16" s="408">
        <v>363.08100000000002</v>
      </c>
      <c r="F16" s="408">
        <v>18.864000000000001</v>
      </c>
      <c r="G16" s="408">
        <v>212.13</v>
      </c>
      <c r="H16" s="408"/>
      <c r="I16" s="402"/>
      <c r="J16" s="408">
        <v>34</v>
      </c>
      <c r="K16" s="408" t="s">
        <v>787</v>
      </c>
      <c r="L16" s="408" t="s">
        <v>787</v>
      </c>
      <c r="M16" s="408">
        <v>1</v>
      </c>
      <c r="N16" s="408">
        <v>130</v>
      </c>
      <c r="O16" s="408">
        <v>2</v>
      </c>
      <c r="P16" s="408">
        <v>1</v>
      </c>
      <c r="Q16" s="408" t="s">
        <v>787</v>
      </c>
      <c r="R16" s="408">
        <v>1</v>
      </c>
      <c r="S16" s="408">
        <v>37</v>
      </c>
      <c r="T16" s="408">
        <v>6</v>
      </c>
      <c r="U16" s="408">
        <v>1</v>
      </c>
      <c r="V16" s="408">
        <v>0</v>
      </c>
      <c r="W16" s="408">
        <v>0</v>
      </c>
      <c r="X16" s="408">
        <v>0</v>
      </c>
      <c r="Y16" s="408">
        <v>1</v>
      </c>
      <c r="Z16" s="408">
        <v>0</v>
      </c>
      <c r="AA16" s="408">
        <v>0</v>
      </c>
      <c r="AB16" s="408">
        <v>11</v>
      </c>
      <c r="AC16" s="408">
        <v>2</v>
      </c>
      <c r="AD16" s="408">
        <v>0</v>
      </c>
      <c r="AE16" s="408">
        <v>0</v>
      </c>
      <c r="AF16" s="408">
        <v>1</v>
      </c>
      <c r="AG16" s="408">
        <v>0</v>
      </c>
      <c r="AH16" s="408">
        <v>1</v>
      </c>
      <c r="AI16" s="408">
        <v>4</v>
      </c>
      <c r="AJ16" s="408" t="s">
        <v>787</v>
      </c>
      <c r="AK16" s="408">
        <v>17</v>
      </c>
      <c r="AL16" s="408">
        <v>0</v>
      </c>
      <c r="AM16" s="408">
        <v>33</v>
      </c>
      <c r="AN16" s="408">
        <v>3</v>
      </c>
      <c r="AO16" s="408">
        <v>2</v>
      </c>
      <c r="AP16" s="408">
        <v>1</v>
      </c>
      <c r="AQ16" s="408">
        <v>1</v>
      </c>
      <c r="AR16" s="408">
        <v>1</v>
      </c>
      <c r="AS16" s="408" t="s">
        <v>787</v>
      </c>
      <c r="AT16" s="408" t="s">
        <v>787</v>
      </c>
      <c r="AU16" s="408">
        <v>121</v>
      </c>
      <c r="AV16" s="408">
        <v>13</v>
      </c>
      <c r="AW16" s="408">
        <v>1</v>
      </c>
      <c r="AX16" s="408" t="s">
        <v>787</v>
      </c>
      <c r="AY16" s="408">
        <v>2</v>
      </c>
      <c r="AZ16" s="408">
        <v>1</v>
      </c>
      <c r="BA16" s="408">
        <v>1</v>
      </c>
      <c r="BB16" s="408">
        <v>0</v>
      </c>
      <c r="BC16" s="408">
        <v>28</v>
      </c>
      <c r="BD16" s="408">
        <v>3</v>
      </c>
      <c r="BE16" s="408">
        <v>2</v>
      </c>
      <c r="BF16" s="408">
        <v>2</v>
      </c>
      <c r="BG16" s="408">
        <v>2</v>
      </c>
      <c r="BH16" s="408">
        <v>3</v>
      </c>
      <c r="BI16" s="408">
        <v>0</v>
      </c>
      <c r="BJ16" s="408" t="s">
        <v>787</v>
      </c>
      <c r="BK16" s="408">
        <v>5</v>
      </c>
      <c r="BL16" s="408">
        <v>3</v>
      </c>
      <c r="BM16" s="408">
        <v>1</v>
      </c>
      <c r="BN16" s="408">
        <v>2</v>
      </c>
      <c r="BO16" s="408">
        <v>1</v>
      </c>
      <c r="BP16" s="408">
        <v>2</v>
      </c>
      <c r="BQ16" s="408">
        <v>0</v>
      </c>
      <c r="BR16" s="408">
        <v>96</v>
      </c>
      <c r="BS16" s="408" t="s">
        <v>787</v>
      </c>
      <c r="BT16" s="408">
        <v>19</v>
      </c>
      <c r="BU16" s="408" t="s">
        <v>787</v>
      </c>
      <c r="BV16" s="408">
        <v>2</v>
      </c>
      <c r="BW16" s="408">
        <v>1</v>
      </c>
      <c r="BX16" s="408">
        <v>17</v>
      </c>
      <c r="BY16" s="408" t="s">
        <v>787</v>
      </c>
      <c r="BZ16" s="408" t="s">
        <v>787</v>
      </c>
      <c r="CA16" s="408" t="s">
        <v>787</v>
      </c>
      <c r="CB16" s="408">
        <v>5</v>
      </c>
      <c r="CC16" s="408" t="s">
        <v>787</v>
      </c>
      <c r="CD16" s="408">
        <v>0</v>
      </c>
      <c r="CE16" s="408" t="s">
        <v>787</v>
      </c>
      <c r="CF16" s="408" t="s">
        <v>787</v>
      </c>
      <c r="CG16" s="408" t="s">
        <v>787</v>
      </c>
      <c r="CH16" s="408" t="s">
        <v>787</v>
      </c>
      <c r="CI16" s="408" t="s">
        <v>787</v>
      </c>
      <c r="CJ16" s="408" t="s">
        <v>787</v>
      </c>
      <c r="CK16" s="408" t="s">
        <v>787</v>
      </c>
      <c r="CL16" s="408" t="s">
        <v>787</v>
      </c>
      <c r="CM16" s="408" t="s">
        <v>787</v>
      </c>
      <c r="CN16" s="408" t="s">
        <v>787</v>
      </c>
      <c r="CO16" s="408" t="s">
        <v>787</v>
      </c>
      <c r="CP16" s="408" t="s">
        <v>787</v>
      </c>
      <c r="CQ16" s="408" t="s">
        <v>787</v>
      </c>
      <c r="CR16" s="408" t="s">
        <v>787</v>
      </c>
      <c r="CS16" s="408" t="s">
        <v>787</v>
      </c>
      <c r="CT16" s="408" t="s">
        <v>787</v>
      </c>
      <c r="CU16" s="408" t="s">
        <v>787</v>
      </c>
      <c r="CV16" s="408" t="s">
        <v>787</v>
      </c>
      <c r="CW16" s="408">
        <v>5</v>
      </c>
      <c r="CX16" s="408" t="s">
        <v>787</v>
      </c>
      <c r="CY16" s="408">
        <v>1</v>
      </c>
      <c r="CZ16" s="408" t="s">
        <v>787</v>
      </c>
      <c r="DA16" s="408">
        <v>169</v>
      </c>
      <c r="DB16" s="408" t="s">
        <v>787</v>
      </c>
      <c r="DC16" s="408" t="s">
        <v>787</v>
      </c>
      <c r="DD16" s="408" t="s">
        <v>787</v>
      </c>
      <c r="DE16" s="408" t="s">
        <v>787</v>
      </c>
      <c r="DF16" s="408">
        <v>16</v>
      </c>
      <c r="DG16" s="408">
        <v>1</v>
      </c>
      <c r="DH16" s="408">
        <v>0</v>
      </c>
      <c r="DI16" s="408" t="s">
        <v>787</v>
      </c>
      <c r="DJ16" s="408" t="s">
        <v>787</v>
      </c>
      <c r="DK16" s="408" t="s">
        <v>787</v>
      </c>
      <c r="DL16" s="408" t="s">
        <v>787</v>
      </c>
      <c r="DM16" s="408" t="s">
        <v>787</v>
      </c>
      <c r="DN16" s="408" t="s">
        <v>787</v>
      </c>
      <c r="DO16" s="408">
        <v>0</v>
      </c>
      <c r="DP16" s="408" t="s">
        <v>787</v>
      </c>
      <c r="DQ16" s="408" t="s">
        <v>787</v>
      </c>
      <c r="DR16" s="408" t="s">
        <v>787</v>
      </c>
      <c r="DS16" s="408" t="s">
        <v>787</v>
      </c>
      <c r="DT16" s="408" t="s">
        <v>787</v>
      </c>
      <c r="DU16" s="408" t="s">
        <v>787</v>
      </c>
      <c r="DV16" s="408" t="s">
        <v>787</v>
      </c>
      <c r="DW16" s="408" t="s">
        <v>787</v>
      </c>
      <c r="DX16" s="408" t="s">
        <v>787</v>
      </c>
      <c r="DY16" s="408" t="s">
        <v>787</v>
      </c>
      <c r="DZ16" s="408" t="s">
        <v>787</v>
      </c>
      <c r="EA16" s="408" t="s">
        <v>787</v>
      </c>
      <c r="EB16" s="408" t="s">
        <v>787</v>
      </c>
      <c r="EC16" s="408" t="s">
        <v>787</v>
      </c>
      <c r="ED16" s="408">
        <v>1</v>
      </c>
      <c r="EE16" s="408">
        <v>0</v>
      </c>
      <c r="EF16" s="408">
        <v>0</v>
      </c>
      <c r="EG16" s="408">
        <v>0</v>
      </c>
      <c r="EH16" s="408">
        <v>0</v>
      </c>
      <c r="EI16" s="408">
        <v>1</v>
      </c>
      <c r="EJ16" s="408">
        <v>1</v>
      </c>
      <c r="EK16" s="408">
        <v>0</v>
      </c>
      <c r="EL16" s="408">
        <v>0</v>
      </c>
      <c r="EM16" s="408">
        <v>0</v>
      </c>
      <c r="EN16" s="408">
        <v>1</v>
      </c>
      <c r="EO16" s="408">
        <v>1</v>
      </c>
      <c r="EP16" s="408">
        <v>3</v>
      </c>
      <c r="EQ16" s="408">
        <v>0</v>
      </c>
      <c r="ER16" s="408">
        <v>0</v>
      </c>
      <c r="ES16" s="408">
        <v>0</v>
      </c>
      <c r="ET16" s="408">
        <v>1</v>
      </c>
      <c r="EU16" s="408">
        <v>0</v>
      </c>
      <c r="EV16" s="408">
        <v>2</v>
      </c>
      <c r="EW16" s="408">
        <v>2</v>
      </c>
      <c r="EX16" s="408">
        <v>0</v>
      </c>
      <c r="EY16" s="408">
        <v>1</v>
      </c>
      <c r="EZ16" s="408">
        <v>1</v>
      </c>
      <c r="FA16" s="408">
        <v>1</v>
      </c>
      <c r="FB16" s="408">
        <v>1</v>
      </c>
      <c r="FC16" s="408">
        <v>1</v>
      </c>
      <c r="FD16" s="408">
        <v>0</v>
      </c>
      <c r="FE16" s="408">
        <v>0</v>
      </c>
      <c r="FF16" s="408">
        <v>1</v>
      </c>
      <c r="FG16" s="408">
        <v>0</v>
      </c>
      <c r="FH16" s="408">
        <v>1</v>
      </c>
      <c r="FI16" s="408">
        <v>1</v>
      </c>
      <c r="FJ16" s="408">
        <v>1</v>
      </c>
      <c r="FK16" s="408">
        <v>1</v>
      </c>
      <c r="FL16" s="408">
        <v>1</v>
      </c>
      <c r="FM16" s="408">
        <v>0</v>
      </c>
      <c r="FN16" s="408">
        <v>2</v>
      </c>
      <c r="FO16" s="408">
        <v>0</v>
      </c>
      <c r="FP16" s="408">
        <v>0</v>
      </c>
      <c r="FQ16" s="408">
        <v>2</v>
      </c>
      <c r="FR16" s="408">
        <v>2</v>
      </c>
      <c r="FS16" s="408">
        <v>2</v>
      </c>
      <c r="FT16" s="408">
        <v>4</v>
      </c>
      <c r="FU16" s="408">
        <v>1</v>
      </c>
      <c r="FV16" s="408">
        <v>0</v>
      </c>
      <c r="FW16" s="408">
        <v>0</v>
      </c>
      <c r="FX16" s="408">
        <v>2</v>
      </c>
      <c r="FY16" s="408">
        <v>1</v>
      </c>
      <c r="FZ16" s="408">
        <v>2</v>
      </c>
      <c r="GA16" s="408">
        <v>1</v>
      </c>
      <c r="GB16" s="408">
        <v>1</v>
      </c>
      <c r="GC16" s="408">
        <v>0</v>
      </c>
      <c r="GD16" s="408">
        <v>1</v>
      </c>
      <c r="GE16" s="408">
        <v>2</v>
      </c>
      <c r="GF16" s="408">
        <v>0</v>
      </c>
      <c r="GG16" s="408">
        <v>0</v>
      </c>
      <c r="GH16" s="408">
        <v>1</v>
      </c>
      <c r="GI16" s="408">
        <v>0</v>
      </c>
      <c r="GJ16" s="408">
        <v>0</v>
      </c>
      <c r="GK16" s="408">
        <v>0</v>
      </c>
      <c r="GL16" s="408">
        <v>1</v>
      </c>
      <c r="GM16" s="408">
        <v>1</v>
      </c>
      <c r="GN16" s="408">
        <v>0</v>
      </c>
      <c r="GO16" s="408">
        <v>2</v>
      </c>
      <c r="GP16" s="408">
        <v>1</v>
      </c>
      <c r="GQ16" s="408">
        <v>0</v>
      </c>
      <c r="GR16" s="408">
        <v>1</v>
      </c>
      <c r="GS16" s="408">
        <v>1</v>
      </c>
      <c r="GT16" s="408">
        <v>1</v>
      </c>
      <c r="GU16" s="408">
        <v>0</v>
      </c>
      <c r="GV16" s="408">
        <v>1</v>
      </c>
      <c r="GW16" s="408">
        <v>0</v>
      </c>
      <c r="GX16" s="408">
        <v>1</v>
      </c>
      <c r="GY16" s="408">
        <v>0</v>
      </c>
      <c r="GZ16" s="408">
        <v>1</v>
      </c>
      <c r="HA16" s="408">
        <v>3</v>
      </c>
      <c r="HB16" s="408">
        <v>3</v>
      </c>
      <c r="HC16" s="408">
        <v>0</v>
      </c>
      <c r="HD16" s="408">
        <v>0</v>
      </c>
      <c r="HE16" s="408">
        <v>0</v>
      </c>
      <c r="HF16" s="408">
        <v>0</v>
      </c>
      <c r="HG16" s="408">
        <v>0</v>
      </c>
      <c r="HH16" s="408">
        <v>0</v>
      </c>
      <c r="HI16" s="408">
        <v>0</v>
      </c>
      <c r="HJ16" s="408">
        <v>0</v>
      </c>
      <c r="HK16" s="408">
        <v>1</v>
      </c>
      <c r="HL16" s="408">
        <v>1</v>
      </c>
      <c r="HM16" s="408">
        <v>0</v>
      </c>
      <c r="HN16" s="408">
        <v>1</v>
      </c>
      <c r="HO16" s="408">
        <v>3</v>
      </c>
      <c r="HP16" s="408">
        <v>1</v>
      </c>
      <c r="HQ16" s="408">
        <v>1</v>
      </c>
      <c r="HR16" s="408">
        <v>1</v>
      </c>
      <c r="HS16" s="408">
        <v>1</v>
      </c>
      <c r="HT16" s="408">
        <v>0</v>
      </c>
      <c r="HU16" s="408">
        <v>0</v>
      </c>
      <c r="HV16" s="408">
        <v>0</v>
      </c>
      <c r="HW16" s="408">
        <v>0</v>
      </c>
      <c r="HX16" s="408">
        <v>0</v>
      </c>
      <c r="HY16" s="408">
        <v>0</v>
      </c>
      <c r="HZ16" s="408">
        <v>0</v>
      </c>
      <c r="IA16" s="408">
        <v>0</v>
      </c>
      <c r="IB16" s="408">
        <v>0</v>
      </c>
      <c r="IC16" s="408">
        <v>0</v>
      </c>
      <c r="ID16" s="408">
        <v>1</v>
      </c>
      <c r="IE16" s="408">
        <v>0</v>
      </c>
      <c r="IF16" s="408">
        <v>1</v>
      </c>
      <c r="IG16" s="408">
        <v>0</v>
      </c>
      <c r="IH16" s="408">
        <v>25</v>
      </c>
      <c r="II16" s="408">
        <v>8</v>
      </c>
      <c r="IJ16" s="408">
        <v>3</v>
      </c>
      <c r="IK16" s="408">
        <v>4</v>
      </c>
      <c r="IL16" s="408">
        <v>1</v>
      </c>
      <c r="IM16" s="408">
        <v>0</v>
      </c>
      <c r="IN16" s="408">
        <v>0</v>
      </c>
      <c r="IO16" s="408">
        <v>2</v>
      </c>
      <c r="IP16" s="408">
        <v>0</v>
      </c>
      <c r="IQ16" s="408" t="s">
        <v>262</v>
      </c>
      <c r="IR16" s="408" t="s">
        <v>262</v>
      </c>
      <c r="IS16" s="408">
        <v>0</v>
      </c>
      <c r="IT16" s="408">
        <v>0</v>
      </c>
      <c r="IU16" s="408">
        <v>0</v>
      </c>
      <c r="IV16" s="408">
        <v>0</v>
      </c>
      <c r="IW16" s="408">
        <v>0</v>
      </c>
      <c r="IX16" s="408">
        <v>0</v>
      </c>
      <c r="IY16" s="408">
        <v>1</v>
      </c>
      <c r="IZ16" s="408">
        <v>4</v>
      </c>
      <c r="JA16" s="408">
        <v>1</v>
      </c>
      <c r="JB16" s="408">
        <v>0</v>
      </c>
      <c r="JC16" s="408">
        <v>0</v>
      </c>
      <c r="JD16" s="408">
        <v>0</v>
      </c>
      <c r="JE16" s="408">
        <v>0</v>
      </c>
      <c r="JF16" s="408">
        <v>0</v>
      </c>
      <c r="JG16" s="408">
        <v>0</v>
      </c>
      <c r="JH16" s="408">
        <v>1</v>
      </c>
      <c r="JI16" s="408">
        <v>6</v>
      </c>
      <c r="JJ16" s="408">
        <v>2</v>
      </c>
      <c r="JK16" s="408">
        <v>1</v>
      </c>
      <c r="JL16" s="408">
        <v>1</v>
      </c>
      <c r="JM16" s="408">
        <v>1</v>
      </c>
      <c r="JN16" s="408">
        <v>0</v>
      </c>
      <c r="JO16" s="408">
        <v>0</v>
      </c>
      <c r="JP16" s="408">
        <v>0</v>
      </c>
      <c r="JQ16" s="408">
        <v>0</v>
      </c>
      <c r="JR16" s="408">
        <v>0</v>
      </c>
      <c r="JS16" s="408">
        <v>0</v>
      </c>
      <c r="JT16" s="408">
        <v>3</v>
      </c>
      <c r="JU16" s="408" t="s">
        <v>787</v>
      </c>
    </row>
    <row r="17" spans="1:281" ht="23.25" customHeight="1" x14ac:dyDescent="0.3">
      <c r="A17" s="186"/>
      <c r="B17" s="60" t="s">
        <v>15</v>
      </c>
      <c r="C17" s="617">
        <v>11034.153</v>
      </c>
      <c r="D17" s="617">
        <v>5923.2579999999998</v>
      </c>
      <c r="E17" s="617">
        <v>2488.076</v>
      </c>
      <c r="F17" s="617">
        <v>1036.681</v>
      </c>
      <c r="G17" s="617">
        <v>1585.8630000000001</v>
      </c>
      <c r="H17" s="617"/>
      <c r="I17" s="402"/>
      <c r="J17" s="617">
        <v>739</v>
      </c>
      <c r="K17" s="617" t="s">
        <v>787</v>
      </c>
      <c r="L17" s="617" t="s">
        <v>787</v>
      </c>
      <c r="M17" s="617">
        <v>84</v>
      </c>
      <c r="N17" s="617">
        <v>243</v>
      </c>
      <c r="O17" s="617">
        <v>95</v>
      </c>
      <c r="P17" s="617">
        <v>58</v>
      </c>
      <c r="Q17" s="617" t="s">
        <v>787</v>
      </c>
      <c r="R17" s="617">
        <v>83</v>
      </c>
      <c r="S17" s="617">
        <v>97</v>
      </c>
      <c r="T17" s="617">
        <v>44</v>
      </c>
      <c r="U17" s="617">
        <v>41</v>
      </c>
      <c r="V17" s="617">
        <v>85</v>
      </c>
      <c r="W17" s="617">
        <v>30</v>
      </c>
      <c r="X17" s="617">
        <v>37</v>
      </c>
      <c r="Y17" s="617">
        <v>127</v>
      </c>
      <c r="Z17" s="617">
        <v>52</v>
      </c>
      <c r="AA17" s="617">
        <v>36</v>
      </c>
      <c r="AB17" s="617">
        <v>35</v>
      </c>
      <c r="AC17" s="617">
        <v>29</v>
      </c>
      <c r="AD17" s="617">
        <v>25</v>
      </c>
      <c r="AE17" s="617">
        <v>21</v>
      </c>
      <c r="AF17" s="617">
        <v>25</v>
      </c>
      <c r="AG17" s="617">
        <v>19</v>
      </c>
      <c r="AH17" s="617">
        <v>53</v>
      </c>
      <c r="AI17" s="617">
        <v>130</v>
      </c>
      <c r="AJ17" s="617" t="s">
        <v>787</v>
      </c>
      <c r="AK17" s="617">
        <v>36</v>
      </c>
      <c r="AL17" s="617">
        <v>16</v>
      </c>
      <c r="AM17" s="617">
        <v>78</v>
      </c>
      <c r="AN17" s="617">
        <v>112</v>
      </c>
      <c r="AO17" s="617">
        <v>76</v>
      </c>
      <c r="AP17" s="617">
        <v>77</v>
      </c>
      <c r="AQ17" s="617">
        <v>27</v>
      </c>
      <c r="AR17" s="617">
        <v>14</v>
      </c>
      <c r="AS17" s="617" t="s">
        <v>787</v>
      </c>
      <c r="AT17" s="617" t="s">
        <v>787</v>
      </c>
      <c r="AU17" s="617">
        <v>367</v>
      </c>
      <c r="AV17" s="617">
        <v>101</v>
      </c>
      <c r="AW17" s="617">
        <v>106</v>
      </c>
      <c r="AX17" s="617" t="s">
        <v>787</v>
      </c>
      <c r="AY17" s="617">
        <v>62</v>
      </c>
      <c r="AZ17" s="617">
        <v>76</v>
      </c>
      <c r="BA17" s="617">
        <v>49</v>
      </c>
      <c r="BB17" s="617">
        <v>47</v>
      </c>
      <c r="BC17" s="617">
        <v>68</v>
      </c>
      <c r="BD17" s="617">
        <v>234</v>
      </c>
      <c r="BE17" s="617">
        <v>67</v>
      </c>
      <c r="BF17" s="617">
        <v>67</v>
      </c>
      <c r="BG17" s="617">
        <v>58</v>
      </c>
      <c r="BH17" s="617">
        <v>27</v>
      </c>
      <c r="BI17" s="617">
        <v>53</v>
      </c>
      <c r="BJ17" s="617" t="s">
        <v>787</v>
      </c>
      <c r="BK17" s="617">
        <v>198</v>
      </c>
      <c r="BL17" s="617">
        <v>166</v>
      </c>
      <c r="BM17" s="617">
        <v>86</v>
      </c>
      <c r="BN17" s="617">
        <v>103</v>
      </c>
      <c r="BO17" s="617">
        <v>63</v>
      </c>
      <c r="BP17" s="617">
        <v>70</v>
      </c>
      <c r="BQ17" s="617">
        <v>26</v>
      </c>
      <c r="BR17" s="617">
        <v>784</v>
      </c>
      <c r="BS17" s="617" t="s">
        <v>787</v>
      </c>
      <c r="BT17" s="617">
        <v>98</v>
      </c>
      <c r="BU17" s="617" t="s">
        <v>787</v>
      </c>
      <c r="BV17" s="617">
        <v>70</v>
      </c>
      <c r="BW17" s="617">
        <v>46</v>
      </c>
      <c r="BX17" s="617">
        <v>66</v>
      </c>
      <c r="BY17" s="617" t="s">
        <v>787</v>
      </c>
      <c r="BZ17" s="617" t="s">
        <v>787</v>
      </c>
      <c r="CA17" s="617" t="s">
        <v>787</v>
      </c>
      <c r="CB17" s="617">
        <v>33</v>
      </c>
      <c r="CC17" s="617" t="s">
        <v>787</v>
      </c>
      <c r="CD17" s="617">
        <v>30</v>
      </c>
      <c r="CE17" s="617" t="s">
        <v>787</v>
      </c>
      <c r="CF17" s="617" t="s">
        <v>787</v>
      </c>
      <c r="CG17" s="617" t="s">
        <v>787</v>
      </c>
      <c r="CH17" s="617" t="s">
        <v>787</v>
      </c>
      <c r="CI17" s="617" t="s">
        <v>787</v>
      </c>
      <c r="CJ17" s="617" t="s">
        <v>787</v>
      </c>
      <c r="CK17" s="617" t="s">
        <v>787</v>
      </c>
      <c r="CL17" s="617" t="s">
        <v>787</v>
      </c>
      <c r="CM17" s="617" t="s">
        <v>787</v>
      </c>
      <c r="CN17" s="617" t="s">
        <v>787</v>
      </c>
      <c r="CO17" s="617" t="s">
        <v>787</v>
      </c>
      <c r="CP17" s="617" t="s">
        <v>787</v>
      </c>
      <c r="CQ17" s="617" t="s">
        <v>787</v>
      </c>
      <c r="CR17" s="617" t="s">
        <v>787</v>
      </c>
      <c r="CS17" s="617" t="s">
        <v>787</v>
      </c>
      <c r="CT17" s="617" t="s">
        <v>787</v>
      </c>
      <c r="CU17" s="617" t="s">
        <v>787</v>
      </c>
      <c r="CV17" s="617" t="s">
        <v>787</v>
      </c>
      <c r="CW17" s="617">
        <v>28</v>
      </c>
      <c r="CX17" s="617" t="s">
        <v>787</v>
      </c>
      <c r="CY17" s="617">
        <v>21</v>
      </c>
      <c r="CZ17" s="617" t="s">
        <v>787</v>
      </c>
      <c r="DA17" s="617">
        <v>517</v>
      </c>
      <c r="DB17" s="617" t="s">
        <v>787</v>
      </c>
      <c r="DC17" s="617" t="s">
        <v>787</v>
      </c>
      <c r="DD17" s="617" t="s">
        <v>787</v>
      </c>
      <c r="DE17" s="617" t="s">
        <v>787</v>
      </c>
      <c r="DF17" s="617">
        <v>65</v>
      </c>
      <c r="DG17" s="617">
        <v>65</v>
      </c>
      <c r="DH17" s="617">
        <v>12</v>
      </c>
      <c r="DI17" s="617" t="s">
        <v>787</v>
      </c>
      <c r="DJ17" s="617" t="s">
        <v>787</v>
      </c>
      <c r="DK17" s="617" t="s">
        <v>787</v>
      </c>
      <c r="DL17" s="617" t="s">
        <v>787</v>
      </c>
      <c r="DM17" s="617" t="s">
        <v>787</v>
      </c>
      <c r="DN17" s="617" t="s">
        <v>787</v>
      </c>
      <c r="DO17" s="617">
        <v>63</v>
      </c>
      <c r="DP17" s="617" t="s">
        <v>787</v>
      </c>
      <c r="DQ17" s="617" t="s">
        <v>787</v>
      </c>
      <c r="DR17" s="617" t="s">
        <v>787</v>
      </c>
      <c r="DS17" s="617" t="s">
        <v>787</v>
      </c>
      <c r="DT17" s="617" t="s">
        <v>787</v>
      </c>
      <c r="DU17" s="617" t="s">
        <v>787</v>
      </c>
      <c r="DV17" s="617" t="s">
        <v>787</v>
      </c>
      <c r="DW17" s="617" t="s">
        <v>787</v>
      </c>
      <c r="DX17" s="617" t="s">
        <v>787</v>
      </c>
      <c r="DY17" s="617" t="s">
        <v>787</v>
      </c>
      <c r="DZ17" s="617" t="s">
        <v>787</v>
      </c>
      <c r="EA17" s="617" t="s">
        <v>787</v>
      </c>
      <c r="EB17" s="617" t="s">
        <v>787</v>
      </c>
      <c r="EC17" s="617" t="s">
        <v>787</v>
      </c>
      <c r="ED17" s="617">
        <v>17</v>
      </c>
      <c r="EE17" s="617">
        <v>6</v>
      </c>
      <c r="EF17" s="617">
        <v>4</v>
      </c>
      <c r="EG17" s="617">
        <v>3</v>
      </c>
      <c r="EH17" s="617">
        <v>7</v>
      </c>
      <c r="EI17" s="617">
        <v>8</v>
      </c>
      <c r="EJ17" s="617">
        <v>18</v>
      </c>
      <c r="EK17" s="617">
        <v>8</v>
      </c>
      <c r="EL17" s="617">
        <v>7</v>
      </c>
      <c r="EM17" s="617">
        <v>7</v>
      </c>
      <c r="EN17" s="617">
        <v>9</v>
      </c>
      <c r="EO17" s="617">
        <v>10</v>
      </c>
      <c r="EP17" s="617">
        <v>21</v>
      </c>
      <c r="EQ17" s="617">
        <v>4</v>
      </c>
      <c r="ER17" s="617">
        <v>6</v>
      </c>
      <c r="ES17" s="617">
        <v>5</v>
      </c>
      <c r="ET17" s="617">
        <v>9</v>
      </c>
      <c r="EU17" s="617">
        <v>10</v>
      </c>
      <c r="EV17" s="617">
        <v>13</v>
      </c>
      <c r="EW17" s="617">
        <v>15</v>
      </c>
      <c r="EX17" s="617">
        <v>15</v>
      </c>
      <c r="EY17" s="617">
        <v>15</v>
      </c>
      <c r="EZ17" s="617">
        <v>8</v>
      </c>
      <c r="FA17" s="617">
        <v>11</v>
      </c>
      <c r="FB17" s="617">
        <v>9</v>
      </c>
      <c r="FC17" s="617">
        <v>14</v>
      </c>
      <c r="FD17" s="617">
        <v>2</v>
      </c>
      <c r="FE17" s="617">
        <v>6</v>
      </c>
      <c r="FF17" s="617">
        <v>8</v>
      </c>
      <c r="FG17" s="617">
        <v>5</v>
      </c>
      <c r="FH17" s="617">
        <v>17</v>
      </c>
      <c r="FI17" s="617">
        <v>8</v>
      </c>
      <c r="FJ17" s="617">
        <v>10</v>
      </c>
      <c r="FK17" s="617">
        <v>5</v>
      </c>
      <c r="FL17" s="617">
        <v>3</v>
      </c>
      <c r="FM17" s="617">
        <v>3</v>
      </c>
      <c r="FN17" s="617">
        <v>16</v>
      </c>
      <c r="FO17" s="617">
        <v>7</v>
      </c>
      <c r="FP17" s="617">
        <v>5</v>
      </c>
      <c r="FQ17" s="617">
        <v>32</v>
      </c>
      <c r="FR17" s="617">
        <v>25</v>
      </c>
      <c r="FS17" s="617">
        <v>24</v>
      </c>
      <c r="FT17" s="617">
        <v>28</v>
      </c>
      <c r="FU17" s="617">
        <v>9</v>
      </c>
      <c r="FV17" s="617">
        <v>4</v>
      </c>
      <c r="FW17" s="617">
        <v>5</v>
      </c>
      <c r="FX17" s="617">
        <v>13</v>
      </c>
      <c r="FY17" s="617">
        <v>25</v>
      </c>
      <c r="FZ17" s="617">
        <v>8</v>
      </c>
      <c r="GA17" s="617">
        <v>4</v>
      </c>
      <c r="GB17" s="617">
        <v>4</v>
      </c>
      <c r="GC17" s="617">
        <v>5</v>
      </c>
      <c r="GD17" s="617">
        <v>12</v>
      </c>
      <c r="GE17" s="617">
        <v>17</v>
      </c>
      <c r="GF17" s="617">
        <v>5</v>
      </c>
      <c r="GG17" s="617">
        <v>10</v>
      </c>
      <c r="GH17" s="617">
        <v>7</v>
      </c>
      <c r="GI17" s="617">
        <v>5</v>
      </c>
      <c r="GJ17" s="617">
        <v>5</v>
      </c>
      <c r="GK17" s="617">
        <v>3</v>
      </c>
      <c r="GL17" s="617">
        <v>6</v>
      </c>
      <c r="GM17" s="617">
        <v>9</v>
      </c>
      <c r="GN17" s="617">
        <v>8</v>
      </c>
      <c r="GO17" s="617">
        <v>20</v>
      </c>
      <c r="GP17" s="617">
        <v>12</v>
      </c>
      <c r="GQ17" s="617">
        <v>9</v>
      </c>
      <c r="GR17" s="617">
        <v>8</v>
      </c>
      <c r="GS17" s="617">
        <v>6</v>
      </c>
      <c r="GT17" s="617">
        <v>11</v>
      </c>
      <c r="GU17" s="617">
        <v>5</v>
      </c>
      <c r="GV17" s="617">
        <v>11</v>
      </c>
      <c r="GW17" s="617">
        <v>3</v>
      </c>
      <c r="GX17" s="617">
        <v>9</v>
      </c>
      <c r="GY17" s="617">
        <v>6</v>
      </c>
      <c r="GZ17" s="617">
        <v>8</v>
      </c>
      <c r="HA17" s="617">
        <v>22</v>
      </c>
      <c r="HB17" s="617">
        <v>17</v>
      </c>
      <c r="HC17" s="617">
        <v>7</v>
      </c>
      <c r="HD17" s="617">
        <v>6</v>
      </c>
      <c r="HE17" s="617">
        <v>5</v>
      </c>
      <c r="HF17" s="617">
        <v>9</v>
      </c>
      <c r="HG17" s="617">
        <v>4</v>
      </c>
      <c r="HH17" s="617">
        <v>7</v>
      </c>
      <c r="HI17" s="617">
        <v>6</v>
      </c>
      <c r="HJ17" s="617">
        <v>6</v>
      </c>
      <c r="HK17" s="617">
        <v>10</v>
      </c>
      <c r="HL17" s="617">
        <v>9</v>
      </c>
      <c r="HM17" s="617">
        <v>6</v>
      </c>
      <c r="HN17" s="617">
        <v>15</v>
      </c>
      <c r="HO17" s="617">
        <v>25</v>
      </c>
      <c r="HP17" s="617">
        <v>10</v>
      </c>
      <c r="HQ17" s="617">
        <v>7</v>
      </c>
      <c r="HR17" s="617">
        <v>11</v>
      </c>
      <c r="HS17" s="617">
        <v>10</v>
      </c>
      <c r="HT17" s="617">
        <v>11</v>
      </c>
      <c r="HU17" s="617">
        <v>6</v>
      </c>
      <c r="HV17" s="617">
        <v>8</v>
      </c>
      <c r="HW17" s="617">
        <v>6</v>
      </c>
      <c r="HX17" s="617">
        <v>11</v>
      </c>
      <c r="HY17" s="617">
        <v>18</v>
      </c>
      <c r="HZ17" s="617">
        <v>5</v>
      </c>
      <c r="IA17" s="617">
        <v>3</v>
      </c>
      <c r="IB17" s="617">
        <v>13</v>
      </c>
      <c r="IC17" s="617">
        <v>6</v>
      </c>
      <c r="ID17" s="617">
        <v>13</v>
      </c>
      <c r="IE17" s="617">
        <v>5</v>
      </c>
      <c r="IF17" s="617">
        <v>7</v>
      </c>
      <c r="IG17" s="617">
        <v>4</v>
      </c>
      <c r="IH17" s="617">
        <v>64</v>
      </c>
      <c r="II17" s="617">
        <v>40</v>
      </c>
      <c r="IJ17" s="617">
        <v>58</v>
      </c>
      <c r="IK17" s="617">
        <v>13</v>
      </c>
      <c r="IL17" s="617">
        <v>11</v>
      </c>
      <c r="IM17" s="617">
        <v>5</v>
      </c>
      <c r="IN17" s="617">
        <v>6</v>
      </c>
      <c r="IO17" s="617">
        <v>11</v>
      </c>
      <c r="IP17" s="617">
        <v>3</v>
      </c>
      <c r="IQ17" s="617">
        <v>2</v>
      </c>
      <c r="IR17" s="617">
        <v>1</v>
      </c>
      <c r="IS17" s="617">
        <v>5</v>
      </c>
      <c r="IT17" s="617">
        <v>6</v>
      </c>
      <c r="IU17" s="617">
        <v>4</v>
      </c>
      <c r="IV17" s="617">
        <v>3</v>
      </c>
      <c r="IW17" s="617">
        <v>3</v>
      </c>
      <c r="IX17" s="617">
        <v>6</v>
      </c>
      <c r="IY17" s="617">
        <v>8</v>
      </c>
      <c r="IZ17" s="617">
        <v>51</v>
      </c>
      <c r="JA17" s="617">
        <v>15</v>
      </c>
      <c r="JB17" s="617">
        <v>6</v>
      </c>
      <c r="JC17" s="617">
        <v>4</v>
      </c>
      <c r="JD17" s="617">
        <v>12</v>
      </c>
      <c r="JE17" s="617">
        <v>5</v>
      </c>
      <c r="JF17" s="617">
        <v>6</v>
      </c>
      <c r="JG17" s="617">
        <v>8</v>
      </c>
      <c r="JH17" s="617">
        <v>12</v>
      </c>
      <c r="JI17" s="617">
        <v>28</v>
      </c>
      <c r="JJ17" s="617">
        <v>6</v>
      </c>
      <c r="JK17" s="617">
        <v>5</v>
      </c>
      <c r="JL17" s="617">
        <v>10</v>
      </c>
      <c r="JM17" s="617">
        <v>9</v>
      </c>
      <c r="JN17" s="617">
        <v>10</v>
      </c>
      <c r="JO17" s="617">
        <v>8</v>
      </c>
      <c r="JP17" s="617">
        <v>3</v>
      </c>
      <c r="JQ17" s="617">
        <v>4</v>
      </c>
      <c r="JR17" s="617">
        <v>5</v>
      </c>
      <c r="JS17" s="617">
        <v>5</v>
      </c>
      <c r="JT17" s="617">
        <v>7</v>
      </c>
      <c r="JU17" s="617" t="s">
        <v>787</v>
      </c>
    </row>
    <row r="18" spans="1:281" ht="23.25" customHeight="1" x14ac:dyDescent="0.3">
      <c r="A18" s="186"/>
      <c r="B18" s="60" t="s">
        <v>19</v>
      </c>
      <c r="C18" s="617">
        <v>23680.825000000001</v>
      </c>
      <c r="D18" s="617">
        <v>10730.331</v>
      </c>
      <c r="E18" s="617">
        <v>4339.6779999999999</v>
      </c>
      <c r="F18" s="617">
        <v>4007.6990000000001</v>
      </c>
      <c r="G18" s="617">
        <v>4500.0879999999997</v>
      </c>
      <c r="H18" s="617">
        <v>103.026</v>
      </c>
      <c r="I18" s="402"/>
      <c r="J18" s="617">
        <v>914</v>
      </c>
      <c r="K18" s="617">
        <v>379</v>
      </c>
      <c r="L18" s="617">
        <v>544</v>
      </c>
      <c r="M18" s="617">
        <v>278</v>
      </c>
      <c r="N18" s="617">
        <v>286</v>
      </c>
      <c r="O18" s="617">
        <v>215</v>
      </c>
      <c r="P18" s="617">
        <v>223</v>
      </c>
      <c r="Q18" s="617">
        <v>227</v>
      </c>
      <c r="R18" s="617">
        <v>158</v>
      </c>
      <c r="S18" s="617">
        <v>180</v>
      </c>
      <c r="T18" s="617">
        <v>106</v>
      </c>
      <c r="U18" s="617">
        <v>93</v>
      </c>
      <c r="V18" s="617">
        <v>66</v>
      </c>
      <c r="W18" s="617">
        <v>78</v>
      </c>
      <c r="X18" s="617">
        <v>108</v>
      </c>
      <c r="Y18" s="617">
        <v>125</v>
      </c>
      <c r="Z18" s="617">
        <v>76</v>
      </c>
      <c r="AA18" s="617">
        <v>91</v>
      </c>
      <c r="AB18" s="617">
        <v>51</v>
      </c>
      <c r="AC18" s="617">
        <v>96</v>
      </c>
      <c r="AD18" s="617">
        <v>78</v>
      </c>
      <c r="AE18" s="617">
        <v>66</v>
      </c>
      <c r="AF18" s="617">
        <v>44</v>
      </c>
      <c r="AG18" s="617">
        <v>40</v>
      </c>
      <c r="AH18" s="617">
        <v>153</v>
      </c>
      <c r="AI18" s="617">
        <v>154</v>
      </c>
      <c r="AJ18" s="617">
        <v>164</v>
      </c>
      <c r="AK18" s="617">
        <v>86</v>
      </c>
      <c r="AL18" s="617">
        <v>52</v>
      </c>
      <c r="AM18" s="617">
        <v>133</v>
      </c>
      <c r="AN18" s="617">
        <v>204</v>
      </c>
      <c r="AO18" s="617">
        <v>152</v>
      </c>
      <c r="AP18" s="617">
        <v>75</v>
      </c>
      <c r="AQ18" s="617">
        <v>141</v>
      </c>
      <c r="AR18" s="617">
        <v>90</v>
      </c>
      <c r="AS18" s="617">
        <v>96</v>
      </c>
      <c r="AT18" s="617">
        <v>1151</v>
      </c>
      <c r="AU18" s="617">
        <v>496</v>
      </c>
      <c r="AV18" s="617">
        <v>128</v>
      </c>
      <c r="AW18" s="617">
        <v>161</v>
      </c>
      <c r="AX18" s="617">
        <v>216</v>
      </c>
      <c r="AY18" s="617">
        <v>139</v>
      </c>
      <c r="AZ18" s="617">
        <v>160</v>
      </c>
      <c r="BA18" s="617">
        <v>62</v>
      </c>
      <c r="BB18" s="617">
        <v>45</v>
      </c>
      <c r="BC18" s="617">
        <v>83</v>
      </c>
      <c r="BD18" s="617">
        <v>131</v>
      </c>
      <c r="BE18" s="617">
        <v>116</v>
      </c>
      <c r="BF18" s="617">
        <v>75</v>
      </c>
      <c r="BG18" s="617">
        <v>85</v>
      </c>
      <c r="BH18" s="617">
        <v>34</v>
      </c>
      <c r="BI18" s="617">
        <v>62</v>
      </c>
      <c r="BJ18" s="617">
        <v>453</v>
      </c>
      <c r="BK18" s="617">
        <v>325</v>
      </c>
      <c r="BL18" s="617">
        <v>234</v>
      </c>
      <c r="BM18" s="617">
        <v>80</v>
      </c>
      <c r="BN18" s="617">
        <v>144</v>
      </c>
      <c r="BO18" s="617">
        <v>111</v>
      </c>
      <c r="BP18" s="617">
        <v>126</v>
      </c>
      <c r="BQ18" s="617">
        <v>61</v>
      </c>
      <c r="BR18" s="617">
        <v>337</v>
      </c>
      <c r="BS18" s="617">
        <v>426</v>
      </c>
      <c r="BT18" s="617">
        <v>189</v>
      </c>
      <c r="BU18" s="617">
        <v>186</v>
      </c>
      <c r="BV18" s="617">
        <v>97</v>
      </c>
      <c r="BW18" s="617">
        <v>102</v>
      </c>
      <c r="BX18" s="617">
        <v>89</v>
      </c>
      <c r="BY18" s="617">
        <v>100</v>
      </c>
      <c r="BZ18" s="617">
        <v>84</v>
      </c>
      <c r="CA18" s="617">
        <v>29</v>
      </c>
      <c r="CB18" s="617">
        <v>61</v>
      </c>
      <c r="CC18" s="617">
        <v>54</v>
      </c>
      <c r="CD18" s="617">
        <v>48</v>
      </c>
      <c r="CE18" s="617">
        <v>43</v>
      </c>
      <c r="CF18" s="617">
        <v>77</v>
      </c>
      <c r="CG18" s="617">
        <v>46</v>
      </c>
      <c r="CH18" s="617">
        <v>43</v>
      </c>
      <c r="CI18" s="617">
        <v>35</v>
      </c>
      <c r="CJ18" s="617">
        <v>36</v>
      </c>
      <c r="CK18" s="617">
        <v>22</v>
      </c>
      <c r="CL18" s="617">
        <v>22</v>
      </c>
      <c r="CM18" s="617">
        <v>27</v>
      </c>
      <c r="CN18" s="617">
        <v>21</v>
      </c>
      <c r="CO18" s="617">
        <v>19</v>
      </c>
      <c r="CP18" s="617">
        <v>17</v>
      </c>
      <c r="CQ18" s="617">
        <v>21</v>
      </c>
      <c r="CR18" s="617">
        <v>10</v>
      </c>
      <c r="CS18" s="617">
        <v>11</v>
      </c>
      <c r="CT18" s="617">
        <v>5</v>
      </c>
      <c r="CU18" s="617">
        <v>7</v>
      </c>
      <c r="CV18" s="617">
        <v>116</v>
      </c>
      <c r="CW18" s="617">
        <v>58</v>
      </c>
      <c r="CX18" s="617">
        <v>194</v>
      </c>
      <c r="CY18" s="617">
        <v>105</v>
      </c>
      <c r="CZ18" s="617">
        <v>126</v>
      </c>
      <c r="DA18" s="617">
        <v>391</v>
      </c>
      <c r="DB18" s="617">
        <v>311</v>
      </c>
      <c r="DC18" s="617">
        <v>240</v>
      </c>
      <c r="DD18" s="617">
        <v>139</v>
      </c>
      <c r="DE18" s="617">
        <v>103</v>
      </c>
      <c r="DF18" s="617">
        <v>146</v>
      </c>
      <c r="DG18" s="617">
        <v>84</v>
      </c>
      <c r="DH18" s="617">
        <v>45</v>
      </c>
      <c r="DI18" s="617">
        <v>462</v>
      </c>
      <c r="DJ18" s="617">
        <v>422</v>
      </c>
      <c r="DK18" s="617">
        <v>408</v>
      </c>
      <c r="DL18" s="617">
        <v>309</v>
      </c>
      <c r="DM18" s="617">
        <v>316</v>
      </c>
      <c r="DN18" s="617">
        <v>259</v>
      </c>
      <c r="DO18" s="617">
        <v>234</v>
      </c>
      <c r="DP18" s="617">
        <v>206</v>
      </c>
      <c r="DQ18" s="617">
        <v>131</v>
      </c>
      <c r="DR18" s="617">
        <v>129</v>
      </c>
      <c r="DS18" s="617">
        <v>3</v>
      </c>
      <c r="DT18" s="617">
        <v>77</v>
      </c>
      <c r="DU18" s="617">
        <v>66</v>
      </c>
      <c r="DV18" s="617">
        <v>74</v>
      </c>
      <c r="DW18" s="617">
        <v>277</v>
      </c>
      <c r="DX18" s="617">
        <v>317</v>
      </c>
      <c r="DY18" s="617">
        <v>115</v>
      </c>
      <c r="DZ18" s="617">
        <v>77</v>
      </c>
      <c r="EA18" s="617">
        <v>20</v>
      </c>
      <c r="EB18" s="617">
        <v>8</v>
      </c>
      <c r="EC18" s="617">
        <v>87</v>
      </c>
      <c r="ED18" s="617">
        <v>79</v>
      </c>
      <c r="EE18" s="617">
        <v>23</v>
      </c>
      <c r="EF18" s="617">
        <v>19</v>
      </c>
      <c r="EG18" s="617">
        <v>18</v>
      </c>
      <c r="EH18" s="617">
        <v>18</v>
      </c>
      <c r="EI18" s="617">
        <v>19</v>
      </c>
      <c r="EJ18" s="617">
        <v>57</v>
      </c>
      <c r="EK18" s="617">
        <v>40</v>
      </c>
      <c r="EL18" s="617">
        <v>28</v>
      </c>
      <c r="EM18" s="617">
        <v>22</v>
      </c>
      <c r="EN18" s="617">
        <v>26</v>
      </c>
      <c r="EO18" s="617">
        <v>26</v>
      </c>
      <c r="EP18" s="617">
        <v>87</v>
      </c>
      <c r="EQ18" s="617">
        <v>15</v>
      </c>
      <c r="ER18" s="617">
        <v>23</v>
      </c>
      <c r="ES18" s="617">
        <v>15</v>
      </c>
      <c r="ET18" s="617">
        <v>25</v>
      </c>
      <c r="EU18" s="617">
        <v>45</v>
      </c>
      <c r="EV18" s="617">
        <v>50</v>
      </c>
      <c r="EW18" s="617">
        <v>59</v>
      </c>
      <c r="EX18" s="617">
        <v>79</v>
      </c>
      <c r="EY18" s="617">
        <v>45</v>
      </c>
      <c r="EZ18" s="617">
        <v>23</v>
      </c>
      <c r="FA18" s="617">
        <v>15</v>
      </c>
      <c r="FB18" s="617">
        <v>20</v>
      </c>
      <c r="FC18" s="617">
        <v>45</v>
      </c>
      <c r="FD18" s="617">
        <v>8</v>
      </c>
      <c r="FE18" s="617">
        <v>28</v>
      </c>
      <c r="FF18" s="617">
        <v>24</v>
      </c>
      <c r="FG18" s="617">
        <v>15</v>
      </c>
      <c r="FH18" s="617">
        <v>45</v>
      </c>
      <c r="FI18" s="617">
        <v>29</v>
      </c>
      <c r="FJ18" s="617">
        <v>29</v>
      </c>
      <c r="FK18" s="617">
        <v>17</v>
      </c>
      <c r="FL18" s="617">
        <v>11</v>
      </c>
      <c r="FM18" s="617">
        <v>10</v>
      </c>
      <c r="FN18" s="617">
        <v>67</v>
      </c>
      <c r="FO18" s="617">
        <v>29</v>
      </c>
      <c r="FP18" s="617">
        <v>26</v>
      </c>
      <c r="FQ18" s="617">
        <v>46</v>
      </c>
      <c r="FR18" s="617">
        <v>67</v>
      </c>
      <c r="FS18" s="617">
        <v>48</v>
      </c>
      <c r="FT18" s="617">
        <v>99</v>
      </c>
      <c r="FU18" s="617">
        <v>39</v>
      </c>
      <c r="FV18" s="617">
        <v>13</v>
      </c>
      <c r="FW18" s="617">
        <v>20</v>
      </c>
      <c r="FX18" s="617">
        <v>31</v>
      </c>
      <c r="FY18" s="617">
        <v>13</v>
      </c>
      <c r="FZ18" s="617">
        <v>18</v>
      </c>
      <c r="GA18" s="617">
        <v>9</v>
      </c>
      <c r="GB18" s="617">
        <v>9</v>
      </c>
      <c r="GC18" s="617">
        <v>15</v>
      </c>
      <c r="GD18" s="617">
        <v>31</v>
      </c>
      <c r="GE18" s="617">
        <v>64</v>
      </c>
      <c r="GF18" s="617">
        <v>19</v>
      </c>
      <c r="GG18" s="617">
        <v>15</v>
      </c>
      <c r="GH18" s="617">
        <v>15</v>
      </c>
      <c r="GI18" s="617">
        <v>19</v>
      </c>
      <c r="GJ18" s="617">
        <v>13</v>
      </c>
      <c r="GK18" s="617">
        <v>8</v>
      </c>
      <c r="GL18" s="617">
        <v>16</v>
      </c>
      <c r="GM18" s="617">
        <v>30</v>
      </c>
      <c r="GN18" s="617">
        <v>13</v>
      </c>
      <c r="GO18" s="617">
        <v>38</v>
      </c>
      <c r="GP18" s="617">
        <v>36</v>
      </c>
      <c r="GQ18" s="617">
        <v>26</v>
      </c>
      <c r="GR18" s="617">
        <v>20</v>
      </c>
      <c r="GS18" s="617">
        <v>17</v>
      </c>
      <c r="GT18" s="617">
        <v>38</v>
      </c>
      <c r="GU18" s="617">
        <v>13</v>
      </c>
      <c r="GV18" s="617">
        <v>28</v>
      </c>
      <c r="GW18" s="617">
        <v>9</v>
      </c>
      <c r="GX18" s="617">
        <v>39</v>
      </c>
      <c r="GY18" s="617">
        <v>17</v>
      </c>
      <c r="GZ18" s="617">
        <v>10</v>
      </c>
      <c r="HA18" s="617">
        <v>86</v>
      </c>
      <c r="HB18" s="617">
        <v>57</v>
      </c>
      <c r="HC18" s="617">
        <v>17</v>
      </c>
      <c r="HD18" s="617">
        <v>14</v>
      </c>
      <c r="HE18" s="617">
        <v>16</v>
      </c>
      <c r="HF18" s="617">
        <v>31</v>
      </c>
      <c r="HG18" s="617">
        <v>19</v>
      </c>
      <c r="HH18" s="617">
        <v>16</v>
      </c>
      <c r="HI18" s="617">
        <v>15</v>
      </c>
      <c r="HJ18" s="617">
        <v>22</v>
      </c>
      <c r="HK18" s="617">
        <v>28</v>
      </c>
      <c r="HL18" s="617">
        <v>27</v>
      </c>
      <c r="HM18" s="617">
        <v>8</v>
      </c>
      <c r="HN18" s="617">
        <v>58</v>
      </c>
      <c r="HO18" s="617">
        <v>48</v>
      </c>
      <c r="HP18" s="617">
        <v>39</v>
      </c>
      <c r="HQ18" s="617">
        <v>20</v>
      </c>
      <c r="HR18" s="617">
        <v>46</v>
      </c>
      <c r="HS18" s="617">
        <v>62</v>
      </c>
      <c r="HT18" s="617">
        <v>25</v>
      </c>
      <c r="HU18" s="617">
        <v>30</v>
      </c>
      <c r="HV18" s="617">
        <v>11</v>
      </c>
      <c r="HW18" s="617">
        <v>21</v>
      </c>
      <c r="HX18" s="617">
        <v>10</v>
      </c>
      <c r="HY18" s="617">
        <v>6</v>
      </c>
      <c r="HZ18" s="617">
        <v>9</v>
      </c>
      <c r="IA18" s="617">
        <v>16</v>
      </c>
      <c r="IB18" s="617">
        <v>17</v>
      </c>
      <c r="IC18" s="617">
        <v>19</v>
      </c>
      <c r="ID18" s="617">
        <v>43</v>
      </c>
      <c r="IE18" s="617">
        <v>23</v>
      </c>
      <c r="IF18" s="617">
        <v>18</v>
      </c>
      <c r="IG18" s="617">
        <v>20</v>
      </c>
      <c r="IH18" s="617">
        <v>168</v>
      </c>
      <c r="II18" s="617">
        <v>125</v>
      </c>
      <c r="IJ18" s="617">
        <v>31</v>
      </c>
      <c r="IK18" s="617">
        <v>21</v>
      </c>
      <c r="IL18" s="617">
        <v>32</v>
      </c>
      <c r="IM18" s="617">
        <v>24</v>
      </c>
      <c r="IN18" s="617">
        <v>23</v>
      </c>
      <c r="IO18" s="617">
        <v>47</v>
      </c>
      <c r="IP18" s="617">
        <v>10</v>
      </c>
      <c r="IQ18" s="617">
        <v>14</v>
      </c>
      <c r="IR18" s="617">
        <v>9</v>
      </c>
      <c r="IS18" s="617">
        <v>19</v>
      </c>
      <c r="IT18" s="617">
        <v>17</v>
      </c>
      <c r="IU18" s="617">
        <v>14</v>
      </c>
      <c r="IV18" s="617">
        <v>9</v>
      </c>
      <c r="IW18" s="617">
        <v>7</v>
      </c>
      <c r="IX18" s="617">
        <v>12</v>
      </c>
      <c r="IY18" s="617">
        <v>20</v>
      </c>
      <c r="IZ18" s="617">
        <v>129</v>
      </c>
      <c r="JA18" s="617">
        <v>54</v>
      </c>
      <c r="JB18" s="617">
        <v>37</v>
      </c>
      <c r="JC18" s="617">
        <v>14</v>
      </c>
      <c r="JD18" s="617">
        <v>33</v>
      </c>
      <c r="JE18" s="617">
        <v>19</v>
      </c>
      <c r="JF18" s="617">
        <v>16</v>
      </c>
      <c r="JG18" s="617">
        <v>31</v>
      </c>
      <c r="JH18" s="617">
        <v>42</v>
      </c>
      <c r="JI18" s="617">
        <v>95</v>
      </c>
      <c r="JJ18" s="617">
        <v>12</v>
      </c>
      <c r="JK18" s="617">
        <v>19</v>
      </c>
      <c r="JL18" s="617">
        <v>28</v>
      </c>
      <c r="JM18" s="617">
        <v>25</v>
      </c>
      <c r="JN18" s="617">
        <v>53</v>
      </c>
      <c r="JO18" s="617">
        <v>20</v>
      </c>
      <c r="JP18" s="617">
        <v>9</v>
      </c>
      <c r="JQ18" s="617">
        <v>11</v>
      </c>
      <c r="JR18" s="617">
        <v>18</v>
      </c>
      <c r="JS18" s="617">
        <v>17</v>
      </c>
      <c r="JT18" s="617">
        <v>26</v>
      </c>
      <c r="JU18" s="617">
        <v>103</v>
      </c>
    </row>
    <row r="19" spans="1:281" ht="23.25" customHeight="1" x14ac:dyDescent="0.3">
      <c r="A19" s="186"/>
      <c r="B19" s="60" t="s">
        <v>10</v>
      </c>
      <c r="C19" s="617">
        <v>4757.3680000000004</v>
      </c>
      <c r="D19" s="617">
        <v>1442.7660000000001</v>
      </c>
      <c r="E19" s="617">
        <v>843.08</v>
      </c>
      <c r="F19" s="617">
        <v>1188.1579999999999</v>
      </c>
      <c r="G19" s="617">
        <v>1283.3620000000001</v>
      </c>
      <c r="H19" s="617" t="s">
        <v>262</v>
      </c>
      <c r="I19" s="402"/>
      <c r="J19" s="617">
        <v>114</v>
      </c>
      <c r="K19" s="617">
        <v>75</v>
      </c>
      <c r="L19" s="617">
        <v>70</v>
      </c>
      <c r="M19" s="617">
        <v>35</v>
      </c>
      <c r="N19" s="617">
        <v>48</v>
      </c>
      <c r="O19" s="617">
        <v>8</v>
      </c>
      <c r="P19" s="617">
        <v>7</v>
      </c>
      <c r="Q19" s="617">
        <v>41</v>
      </c>
      <c r="R19" s="617">
        <v>12</v>
      </c>
      <c r="S19" s="617">
        <v>7</v>
      </c>
      <c r="T19" s="617">
        <v>7</v>
      </c>
      <c r="U19" s="617">
        <v>11</v>
      </c>
      <c r="V19" s="617">
        <v>11</v>
      </c>
      <c r="W19" s="617">
        <v>27</v>
      </c>
      <c r="X19" s="617">
        <v>24</v>
      </c>
      <c r="Y19" s="617">
        <v>14</v>
      </c>
      <c r="Z19" s="617">
        <v>12</v>
      </c>
      <c r="AA19" s="617">
        <v>25</v>
      </c>
      <c r="AB19" s="617">
        <v>5</v>
      </c>
      <c r="AC19" s="617">
        <v>10</v>
      </c>
      <c r="AD19" s="617">
        <v>8</v>
      </c>
      <c r="AE19" s="617">
        <v>21</v>
      </c>
      <c r="AF19" s="617">
        <v>14</v>
      </c>
      <c r="AG19" s="617">
        <v>15</v>
      </c>
      <c r="AH19" s="617">
        <v>14</v>
      </c>
      <c r="AI19" s="617">
        <v>15</v>
      </c>
      <c r="AJ19" s="617">
        <v>11</v>
      </c>
      <c r="AK19" s="617">
        <v>9</v>
      </c>
      <c r="AL19" s="617">
        <v>6</v>
      </c>
      <c r="AM19" s="617">
        <v>12</v>
      </c>
      <c r="AN19" s="617">
        <v>16</v>
      </c>
      <c r="AO19" s="617">
        <v>19</v>
      </c>
      <c r="AP19" s="617">
        <v>18</v>
      </c>
      <c r="AQ19" s="617">
        <v>25</v>
      </c>
      <c r="AR19" s="617">
        <v>13</v>
      </c>
      <c r="AS19" s="617">
        <v>16</v>
      </c>
      <c r="AT19" s="617">
        <v>87</v>
      </c>
      <c r="AU19" s="617">
        <v>71</v>
      </c>
      <c r="AV19" s="617">
        <v>10</v>
      </c>
      <c r="AW19" s="617">
        <v>22</v>
      </c>
      <c r="AX19" s="617">
        <v>33</v>
      </c>
      <c r="AY19" s="617">
        <v>16</v>
      </c>
      <c r="AZ19" s="617">
        <v>23</v>
      </c>
      <c r="BA19" s="617">
        <v>7</v>
      </c>
      <c r="BB19" s="617">
        <v>2</v>
      </c>
      <c r="BC19" s="617">
        <v>8</v>
      </c>
      <c r="BD19" s="617">
        <v>19</v>
      </c>
      <c r="BE19" s="617">
        <v>48</v>
      </c>
      <c r="BF19" s="617">
        <v>8</v>
      </c>
      <c r="BG19" s="617">
        <v>31</v>
      </c>
      <c r="BH19" s="617">
        <v>24</v>
      </c>
      <c r="BI19" s="617">
        <v>5</v>
      </c>
      <c r="BJ19" s="617">
        <v>73</v>
      </c>
      <c r="BK19" s="617">
        <v>36</v>
      </c>
      <c r="BL19" s="617">
        <v>26</v>
      </c>
      <c r="BM19" s="617">
        <v>10</v>
      </c>
      <c r="BN19" s="617">
        <v>19</v>
      </c>
      <c r="BO19" s="617">
        <v>5</v>
      </c>
      <c r="BP19" s="617">
        <v>17</v>
      </c>
      <c r="BQ19" s="617">
        <v>19</v>
      </c>
      <c r="BR19" s="617">
        <v>129</v>
      </c>
      <c r="BS19" s="617">
        <v>50</v>
      </c>
      <c r="BT19" s="617">
        <v>46</v>
      </c>
      <c r="BU19" s="617">
        <v>28</v>
      </c>
      <c r="BV19" s="617">
        <v>9</v>
      </c>
      <c r="BW19" s="617">
        <v>8</v>
      </c>
      <c r="BX19" s="617">
        <v>15</v>
      </c>
      <c r="BY19" s="617">
        <v>27</v>
      </c>
      <c r="BZ19" s="617">
        <v>19</v>
      </c>
      <c r="CA19" s="617">
        <v>25</v>
      </c>
      <c r="CB19" s="617">
        <v>11</v>
      </c>
      <c r="CC19" s="617">
        <v>15</v>
      </c>
      <c r="CD19" s="617">
        <v>7</v>
      </c>
      <c r="CE19" s="617">
        <v>5</v>
      </c>
      <c r="CF19" s="617" t="s">
        <v>262</v>
      </c>
      <c r="CG19" s="617" t="s">
        <v>262</v>
      </c>
      <c r="CH19" s="617" t="s">
        <v>262</v>
      </c>
      <c r="CI19" s="617" t="s">
        <v>262</v>
      </c>
      <c r="CJ19" s="617" t="s">
        <v>262</v>
      </c>
      <c r="CK19" s="617" t="s">
        <v>262</v>
      </c>
      <c r="CL19" s="617" t="s">
        <v>262</v>
      </c>
      <c r="CM19" s="617" t="s">
        <v>262</v>
      </c>
      <c r="CN19" s="617" t="s">
        <v>262</v>
      </c>
      <c r="CO19" s="617" t="s">
        <v>262</v>
      </c>
      <c r="CP19" s="617" t="s">
        <v>262</v>
      </c>
      <c r="CQ19" s="617" t="s">
        <v>262</v>
      </c>
      <c r="CR19" s="617" t="s">
        <v>262</v>
      </c>
      <c r="CS19" s="617" t="s">
        <v>262</v>
      </c>
      <c r="CT19" s="617" t="s">
        <v>262</v>
      </c>
      <c r="CU19" s="617" t="s">
        <v>262</v>
      </c>
      <c r="CV19" s="617">
        <v>16</v>
      </c>
      <c r="CW19" s="617">
        <v>7</v>
      </c>
      <c r="CX19" s="617">
        <v>28</v>
      </c>
      <c r="CY19" s="617">
        <v>19</v>
      </c>
      <c r="CZ19" s="617">
        <v>4</v>
      </c>
      <c r="DA19" s="617">
        <v>184</v>
      </c>
      <c r="DB19" s="617">
        <v>53</v>
      </c>
      <c r="DC19" s="617">
        <v>25</v>
      </c>
      <c r="DD19" s="617">
        <v>35</v>
      </c>
      <c r="DE19" s="617">
        <v>15</v>
      </c>
      <c r="DF19" s="617">
        <v>23</v>
      </c>
      <c r="DG19" s="617">
        <v>23</v>
      </c>
      <c r="DH19" s="617">
        <v>2</v>
      </c>
      <c r="DI19" s="617">
        <v>110</v>
      </c>
      <c r="DJ19" s="617">
        <v>93</v>
      </c>
      <c r="DK19" s="617">
        <v>135</v>
      </c>
      <c r="DL19" s="617">
        <v>124</v>
      </c>
      <c r="DM19" s="617">
        <v>97</v>
      </c>
      <c r="DN19" s="617">
        <v>75</v>
      </c>
      <c r="DO19" s="617">
        <v>79</v>
      </c>
      <c r="DP19" s="617">
        <v>79</v>
      </c>
      <c r="DQ19" s="617">
        <v>32</v>
      </c>
      <c r="DR19" s="617">
        <v>41</v>
      </c>
      <c r="DS19" s="617">
        <v>44</v>
      </c>
      <c r="DT19" s="617">
        <v>17</v>
      </c>
      <c r="DU19" s="617">
        <v>11</v>
      </c>
      <c r="DV19" s="617">
        <v>16</v>
      </c>
      <c r="DW19" s="617">
        <v>62</v>
      </c>
      <c r="DX19" s="617">
        <v>53</v>
      </c>
      <c r="DY19" s="617">
        <v>46</v>
      </c>
      <c r="DZ19" s="617">
        <v>28</v>
      </c>
      <c r="EA19" s="617">
        <v>10</v>
      </c>
      <c r="EB19" s="617">
        <v>3</v>
      </c>
      <c r="EC19" s="617">
        <v>22</v>
      </c>
      <c r="ED19" s="617">
        <v>18</v>
      </c>
      <c r="EE19" s="617">
        <v>5</v>
      </c>
      <c r="EF19" s="617">
        <v>3</v>
      </c>
      <c r="EG19" s="617">
        <v>4</v>
      </c>
      <c r="EH19" s="617">
        <v>5</v>
      </c>
      <c r="EI19" s="617">
        <v>5</v>
      </c>
      <c r="EJ19" s="617">
        <v>18</v>
      </c>
      <c r="EK19" s="617">
        <v>11</v>
      </c>
      <c r="EL19" s="617">
        <v>8</v>
      </c>
      <c r="EM19" s="617">
        <v>6</v>
      </c>
      <c r="EN19" s="617">
        <v>9</v>
      </c>
      <c r="EO19" s="617">
        <v>11</v>
      </c>
      <c r="EP19" s="617">
        <v>27</v>
      </c>
      <c r="EQ19" s="617">
        <v>5</v>
      </c>
      <c r="ER19" s="617">
        <v>7</v>
      </c>
      <c r="ES19" s="617">
        <v>5</v>
      </c>
      <c r="ET19" s="617">
        <v>9</v>
      </c>
      <c r="EU19" s="617">
        <v>10</v>
      </c>
      <c r="EV19" s="617">
        <v>18</v>
      </c>
      <c r="EW19" s="617">
        <v>18</v>
      </c>
      <c r="EX19" s="617">
        <v>24</v>
      </c>
      <c r="EY19" s="617">
        <v>14</v>
      </c>
      <c r="EZ19" s="617">
        <v>2</v>
      </c>
      <c r="FA19" s="617">
        <v>2</v>
      </c>
      <c r="FB19" s="617">
        <v>4</v>
      </c>
      <c r="FC19" s="617">
        <v>13</v>
      </c>
      <c r="FD19" s="617">
        <v>2</v>
      </c>
      <c r="FE19" s="617">
        <v>4</v>
      </c>
      <c r="FF19" s="617">
        <v>5</v>
      </c>
      <c r="FG19" s="617">
        <v>3</v>
      </c>
      <c r="FH19" s="617">
        <v>11</v>
      </c>
      <c r="FI19" s="617">
        <v>4</v>
      </c>
      <c r="FJ19" s="617">
        <v>5</v>
      </c>
      <c r="FK19" s="617">
        <v>5</v>
      </c>
      <c r="FL19" s="617">
        <v>2</v>
      </c>
      <c r="FM19" s="617">
        <v>3</v>
      </c>
      <c r="FN19" s="617">
        <v>17</v>
      </c>
      <c r="FO19" s="617">
        <v>5</v>
      </c>
      <c r="FP19" s="617">
        <v>4</v>
      </c>
      <c r="FQ19" s="617">
        <v>7</v>
      </c>
      <c r="FR19" s="617">
        <v>7</v>
      </c>
      <c r="FS19" s="617">
        <v>6</v>
      </c>
      <c r="FT19" s="617">
        <v>32</v>
      </c>
      <c r="FU19" s="617">
        <v>9</v>
      </c>
      <c r="FV19" s="617">
        <v>3</v>
      </c>
      <c r="FW19" s="617">
        <v>8</v>
      </c>
      <c r="FX19" s="617">
        <v>7</v>
      </c>
      <c r="FY19" s="617">
        <v>7</v>
      </c>
      <c r="FZ19" s="617">
        <v>6</v>
      </c>
      <c r="GA19" s="617">
        <v>2</v>
      </c>
      <c r="GB19" s="617">
        <v>3</v>
      </c>
      <c r="GC19" s="617">
        <v>1</v>
      </c>
      <c r="GD19" s="617">
        <v>7</v>
      </c>
      <c r="GE19" s="617">
        <v>18</v>
      </c>
      <c r="GF19" s="617">
        <v>2</v>
      </c>
      <c r="GG19" s="617">
        <v>1</v>
      </c>
      <c r="GH19" s="617">
        <v>4</v>
      </c>
      <c r="GI19" s="617">
        <v>5</v>
      </c>
      <c r="GJ19" s="617">
        <v>4</v>
      </c>
      <c r="GK19" s="617">
        <v>2</v>
      </c>
      <c r="GL19" s="617">
        <v>5</v>
      </c>
      <c r="GM19" s="617">
        <v>9</v>
      </c>
      <c r="GN19" s="617">
        <v>2</v>
      </c>
      <c r="GO19" s="617">
        <v>10</v>
      </c>
      <c r="GP19" s="617">
        <v>3</v>
      </c>
      <c r="GQ19" s="617">
        <v>2</v>
      </c>
      <c r="GR19" s="617">
        <v>6</v>
      </c>
      <c r="GS19" s="617">
        <v>6</v>
      </c>
      <c r="GT19" s="617">
        <v>8</v>
      </c>
      <c r="GU19" s="617">
        <v>4</v>
      </c>
      <c r="GV19" s="617">
        <v>2</v>
      </c>
      <c r="GW19" s="617">
        <v>2</v>
      </c>
      <c r="GX19" s="617">
        <v>6</v>
      </c>
      <c r="GY19" s="617">
        <v>5</v>
      </c>
      <c r="GZ19" s="617">
        <v>0</v>
      </c>
      <c r="HA19" s="617">
        <v>24</v>
      </c>
      <c r="HB19" s="617">
        <v>15</v>
      </c>
      <c r="HC19" s="617">
        <v>7</v>
      </c>
      <c r="HD19" s="617">
        <v>6</v>
      </c>
      <c r="HE19" s="617">
        <v>3</v>
      </c>
      <c r="HF19" s="617">
        <v>12</v>
      </c>
      <c r="HG19" s="617">
        <v>6</v>
      </c>
      <c r="HH19" s="617">
        <v>6</v>
      </c>
      <c r="HI19" s="617">
        <v>5</v>
      </c>
      <c r="HJ19" s="617">
        <v>10</v>
      </c>
      <c r="HK19" s="617">
        <v>10</v>
      </c>
      <c r="HL19" s="617">
        <v>9</v>
      </c>
      <c r="HM19" s="617">
        <v>1</v>
      </c>
      <c r="HN19" s="617">
        <v>12</v>
      </c>
      <c r="HO19" s="617">
        <v>5</v>
      </c>
      <c r="HP19" s="617">
        <v>3</v>
      </c>
      <c r="HQ19" s="617">
        <v>5</v>
      </c>
      <c r="HR19" s="617">
        <v>16</v>
      </c>
      <c r="HS19" s="617">
        <v>6</v>
      </c>
      <c r="HT19" s="617">
        <v>4</v>
      </c>
      <c r="HU19" s="617">
        <v>9</v>
      </c>
      <c r="HV19" s="617">
        <v>2</v>
      </c>
      <c r="HW19" s="617">
        <v>6</v>
      </c>
      <c r="HX19" s="617">
        <v>4</v>
      </c>
      <c r="HY19" s="617">
        <v>5</v>
      </c>
      <c r="HZ19" s="617">
        <v>4</v>
      </c>
      <c r="IA19" s="617">
        <v>2</v>
      </c>
      <c r="IB19" s="617">
        <v>4</v>
      </c>
      <c r="IC19" s="617">
        <v>9</v>
      </c>
      <c r="ID19" s="617">
        <v>11</v>
      </c>
      <c r="IE19" s="617">
        <v>4</v>
      </c>
      <c r="IF19" s="617">
        <v>5</v>
      </c>
      <c r="IG19" s="617">
        <v>3</v>
      </c>
      <c r="IH19" s="617">
        <v>30</v>
      </c>
      <c r="II19" s="617">
        <v>32</v>
      </c>
      <c r="IJ19" s="617">
        <v>14</v>
      </c>
      <c r="IK19" s="617">
        <v>7</v>
      </c>
      <c r="IL19" s="617">
        <v>9</v>
      </c>
      <c r="IM19" s="617">
        <v>8</v>
      </c>
      <c r="IN19" s="617">
        <v>9</v>
      </c>
      <c r="IO19" s="617">
        <v>19</v>
      </c>
      <c r="IP19" s="617">
        <v>2</v>
      </c>
      <c r="IQ19" s="617">
        <v>5</v>
      </c>
      <c r="IR19" s="617">
        <v>3</v>
      </c>
      <c r="IS19" s="617">
        <v>6</v>
      </c>
      <c r="IT19" s="617">
        <v>6</v>
      </c>
      <c r="IU19" s="617">
        <v>4</v>
      </c>
      <c r="IV19" s="617">
        <v>3</v>
      </c>
      <c r="IW19" s="617">
        <v>2</v>
      </c>
      <c r="IX19" s="617">
        <v>5</v>
      </c>
      <c r="IY19" s="617">
        <v>7</v>
      </c>
      <c r="IZ19" s="617">
        <v>51</v>
      </c>
      <c r="JA19" s="617">
        <v>21</v>
      </c>
      <c r="JB19" s="617">
        <v>11</v>
      </c>
      <c r="JC19" s="617">
        <v>7</v>
      </c>
      <c r="JD19" s="617">
        <v>6</v>
      </c>
      <c r="JE19" s="617">
        <v>6</v>
      </c>
      <c r="JF19" s="617">
        <v>6</v>
      </c>
      <c r="JG19" s="617">
        <v>12</v>
      </c>
      <c r="JH19" s="617">
        <v>16</v>
      </c>
      <c r="JI19" s="617">
        <v>38</v>
      </c>
      <c r="JJ19" s="617">
        <v>7</v>
      </c>
      <c r="JK19" s="617">
        <v>8</v>
      </c>
      <c r="JL19" s="617">
        <v>14</v>
      </c>
      <c r="JM19" s="617">
        <v>9</v>
      </c>
      <c r="JN19" s="617">
        <v>18</v>
      </c>
      <c r="JO19" s="617">
        <v>6</v>
      </c>
      <c r="JP19" s="617">
        <v>3</v>
      </c>
      <c r="JQ19" s="617">
        <v>5</v>
      </c>
      <c r="JR19" s="617">
        <v>7</v>
      </c>
      <c r="JS19" s="617">
        <v>5</v>
      </c>
      <c r="JT19" s="617">
        <v>7</v>
      </c>
      <c r="JU19" s="617" t="s">
        <v>262</v>
      </c>
    </row>
    <row r="20" spans="1:281" ht="23.25" customHeight="1" x14ac:dyDescent="0.3">
      <c r="A20" s="186"/>
      <c r="B20" s="61" t="s">
        <v>16</v>
      </c>
      <c r="C20" s="617">
        <v>18923.456999999999</v>
      </c>
      <c r="D20" s="617">
        <v>9287.5650000000005</v>
      </c>
      <c r="E20" s="617">
        <v>3496.598</v>
      </c>
      <c r="F20" s="617">
        <v>2819.54</v>
      </c>
      <c r="G20" s="617">
        <v>3216.7260000000001</v>
      </c>
      <c r="H20" s="617">
        <v>103.026</v>
      </c>
      <c r="I20" s="402"/>
      <c r="J20" s="617">
        <v>800</v>
      </c>
      <c r="K20" s="617">
        <v>303</v>
      </c>
      <c r="L20" s="617">
        <v>473</v>
      </c>
      <c r="M20" s="617">
        <v>242</v>
      </c>
      <c r="N20" s="617">
        <v>238</v>
      </c>
      <c r="O20" s="617">
        <v>207</v>
      </c>
      <c r="P20" s="617">
        <v>216</v>
      </c>
      <c r="Q20" s="617">
        <v>185</v>
      </c>
      <c r="R20" s="617">
        <v>146</v>
      </c>
      <c r="S20" s="617">
        <v>172</v>
      </c>
      <c r="T20" s="617">
        <v>98</v>
      </c>
      <c r="U20" s="617">
        <v>82</v>
      </c>
      <c r="V20" s="617">
        <v>54</v>
      </c>
      <c r="W20" s="617">
        <v>51</v>
      </c>
      <c r="X20" s="617">
        <v>83</v>
      </c>
      <c r="Y20" s="617">
        <v>110</v>
      </c>
      <c r="Z20" s="617">
        <v>63</v>
      </c>
      <c r="AA20" s="617">
        <v>66</v>
      </c>
      <c r="AB20" s="617">
        <v>45</v>
      </c>
      <c r="AC20" s="617">
        <v>86</v>
      </c>
      <c r="AD20" s="617">
        <v>69</v>
      </c>
      <c r="AE20" s="617">
        <v>45</v>
      </c>
      <c r="AF20" s="617">
        <v>29</v>
      </c>
      <c r="AG20" s="617">
        <v>24</v>
      </c>
      <c r="AH20" s="617">
        <v>138</v>
      </c>
      <c r="AI20" s="617">
        <v>139</v>
      </c>
      <c r="AJ20" s="617">
        <v>152</v>
      </c>
      <c r="AK20" s="617">
        <v>77</v>
      </c>
      <c r="AL20" s="617">
        <v>46</v>
      </c>
      <c r="AM20" s="617">
        <v>121</v>
      </c>
      <c r="AN20" s="617">
        <v>187</v>
      </c>
      <c r="AO20" s="617">
        <v>133</v>
      </c>
      <c r="AP20" s="617">
        <v>56</v>
      </c>
      <c r="AQ20" s="617">
        <v>116</v>
      </c>
      <c r="AR20" s="617">
        <v>77</v>
      </c>
      <c r="AS20" s="617">
        <v>79</v>
      </c>
      <c r="AT20" s="617">
        <v>1063</v>
      </c>
      <c r="AU20" s="617">
        <v>425</v>
      </c>
      <c r="AV20" s="617">
        <v>118</v>
      </c>
      <c r="AW20" s="617">
        <v>139</v>
      </c>
      <c r="AX20" s="617">
        <v>183</v>
      </c>
      <c r="AY20" s="617">
        <v>123</v>
      </c>
      <c r="AZ20" s="617">
        <v>136</v>
      </c>
      <c r="BA20" s="617">
        <v>55</v>
      </c>
      <c r="BB20" s="617">
        <v>42</v>
      </c>
      <c r="BC20" s="617">
        <v>75</v>
      </c>
      <c r="BD20" s="617">
        <v>111</v>
      </c>
      <c r="BE20" s="617">
        <v>67</v>
      </c>
      <c r="BF20" s="617">
        <v>66</v>
      </c>
      <c r="BG20" s="617">
        <v>54</v>
      </c>
      <c r="BH20" s="617">
        <v>9</v>
      </c>
      <c r="BI20" s="617">
        <v>57</v>
      </c>
      <c r="BJ20" s="617">
        <v>379</v>
      </c>
      <c r="BK20" s="617">
        <v>289</v>
      </c>
      <c r="BL20" s="617">
        <v>208</v>
      </c>
      <c r="BM20" s="617">
        <v>70</v>
      </c>
      <c r="BN20" s="617">
        <v>124</v>
      </c>
      <c r="BO20" s="617">
        <v>105</v>
      </c>
      <c r="BP20" s="617">
        <v>109</v>
      </c>
      <c r="BQ20" s="617">
        <v>41</v>
      </c>
      <c r="BR20" s="617">
        <v>207</v>
      </c>
      <c r="BS20" s="617">
        <v>375</v>
      </c>
      <c r="BT20" s="617">
        <v>143</v>
      </c>
      <c r="BU20" s="617">
        <v>158</v>
      </c>
      <c r="BV20" s="617">
        <v>88</v>
      </c>
      <c r="BW20" s="617">
        <v>93</v>
      </c>
      <c r="BX20" s="617">
        <v>74</v>
      </c>
      <c r="BY20" s="617">
        <v>72</v>
      </c>
      <c r="BZ20" s="617">
        <v>65</v>
      </c>
      <c r="CA20" s="617">
        <v>4</v>
      </c>
      <c r="CB20" s="617">
        <v>50</v>
      </c>
      <c r="CC20" s="617">
        <v>38</v>
      </c>
      <c r="CD20" s="617">
        <v>41</v>
      </c>
      <c r="CE20" s="617">
        <v>37</v>
      </c>
      <c r="CF20" s="617">
        <v>77</v>
      </c>
      <c r="CG20" s="617">
        <v>46</v>
      </c>
      <c r="CH20" s="617">
        <v>43</v>
      </c>
      <c r="CI20" s="617">
        <v>35</v>
      </c>
      <c r="CJ20" s="617">
        <v>36</v>
      </c>
      <c r="CK20" s="617">
        <v>22</v>
      </c>
      <c r="CL20" s="617">
        <v>22</v>
      </c>
      <c r="CM20" s="617">
        <v>27</v>
      </c>
      <c r="CN20" s="617">
        <v>21</v>
      </c>
      <c r="CO20" s="617">
        <v>19</v>
      </c>
      <c r="CP20" s="617">
        <v>17</v>
      </c>
      <c r="CQ20" s="617">
        <v>21</v>
      </c>
      <c r="CR20" s="617">
        <v>10</v>
      </c>
      <c r="CS20" s="617">
        <v>11</v>
      </c>
      <c r="CT20" s="617">
        <v>5</v>
      </c>
      <c r="CU20" s="617">
        <v>7</v>
      </c>
      <c r="CV20" s="617">
        <v>99</v>
      </c>
      <c r="CW20" s="617">
        <v>50</v>
      </c>
      <c r="CX20" s="617">
        <v>165</v>
      </c>
      <c r="CY20" s="617">
        <v>86</v>
      </c>
      <c r="CZ20" s="617">
        <v>121</v>
      </c>
      <c r="DA20" s="617">
        <v>207</v>
      </c>
      <c r="DB20" s="617">
        <v>257</v>
      </c>
      <c r="DC20" s="617">
        <v>214</v>
      </c>
      <c r="DD20" s="617">
        <v>104</v>
      </c>
      <c r="DE20" s="617">
        <v>88</v>
      </c>
      <c r="DF20" s="617">
        <v>122</v>
      </c>
      <c r="DG20" s="617">
        <v>61</v>
      </c>
      <c r="DH20" s="617">
        <v>42</v>
      </c>
      <c r="DI20" s="617">
        <v>351</v>
      </c>
      <c r="DJ20" s="617">
        <v>329</v>
      </c>
      <c r="DK20" s="617">
        <v>272</v>
      </c>
      <c r="DL20" s="617">
        <v>184</v>
      </c>
      <c r="DM20" s="617">
        <v>218</v>
      </c>
      <c r="DN20" s="617">
        <v>183</v>
      </c>
      <c r="DO20" s="617">
        <v>154</v>
      </c>
      <c r="DP20" s="617">
        <v>127</v>
      </c>
      <c r="DQ20" s="617">
        <v>99</v>
      </c>
      <c r="DR20" s="617">
        <v>87</v>
      </c>
      <c r="DS20" s="617">
        <v>-40</v>
      </c>
      <c r="DT20" s="617">
        <v>59</v>
      </c>
      <c r="DU20" s="617">
        <v>55</v>
      </c>
      <c r="DV20" s="617">
        <v>58</v>
      </c>
      <c r="DW20" s="617">
        <v>215</v>
      </c>
      <c r="DX20" s="617">
        <v>264</v>
      </c>
      <c r="DY20" s="617">
        <v>68</v>
      </c>
      <c r="DZ20" s="617">
        <v>48</v>
      </c>
      <c r="EA20" s="617">
        <v>10</v>
      </c>
      <c r="EB20" s="617">
        <v>4</v>
      </c>
      <c r="EC20" s="617">
        <v>65</v>
      </c>
      <c r="ED20" s="617">
        <v>60</v>
      </c>
      <c r="EE20" s="617">
        <v>17</v>
      </c>
      <c r="EF20" s="617">
        <v>15</v>
      </c>
      <c r="EG20" s="617">
        <v>14</v>
      </c>
      <c r="EH20" s="617">
        <v>13</v>
      </c>
      <c r="EI20" s="617">
        <v>14</v>
      </c>
      <c r="EJ20" s="617">
        <v>38</v>
      </c>
      <c r="EK20" s="617">
        <v>28</v>
      </c>
      <c r="EL20" s="617">
        <v>20</v>
      </c>
      <c r="EM20" s="617">
        <v>15</v>
      </c>
      <c r="EN20" s="617">
        <v>17</v>
      </c>
      <c r="EO20" s="617">
        <v>15</v>
      </c>
      <c r="EP20" s="617">
        <v>59</v>
      </c>
      <c r="EQ20" s="617">
        <v>9</v>
      </c>
      <c r="ER20" s="617">
        <v>16</v>
      </c>
      <c r="ES20" s="617">
        <v>10</v>
      </c>
      <c r="ET20" s="617">
        <v>15</v>
      </c>
      <c r="EU20" s="617">
        <v>34</v>
      </c>
      <c r="EV20" s="617">
        <v>32</v>
      </c>
      <c r="EW20" s="617">
        <v>40</v>
      </c>
      <c r="EX20" s="617">
        <v>55</v>
      </c>
      <c r="EY20" s="617">
        <v>31</v>
      </c>
      <c r="EZ20" s="617">
        <v>21</v>
      </c>
      <c r="FA20" s="617">
        <v>12</v>
      </c>
      <c r="FB20" s="617">
        <v>15</v>
      </c>
      <c r="FC20" s="617">
        <v>31</v>
      </c>
      <c r="FD20" s="617">
        <v>6</v>
      </c>
      <c r="FE20" s="617">
        <v>24</v>
      </c>
      <c r="FF20" s="617">
        <v>19</v>
      </c>
      <c r="FG20" s="617">
        <v>11</v>
      </c>
      <c r="FH20" s="617">
        <v>33</v>
      </c>
      <c r="FI20" s="617">
        <v>24</v>
      </c>
      <c r="FJ20" s="617">
        <v>23</v>
      </c>
      <c r="FK20" s="617">
        <v>12</v>
      </c>
      <c r="FL20" s="617">
        <v>8</v>
      </c>
      <c r="FM20" s="617">
        <v>7</v>
      </c>
      <c r="FN20" s="617">
        <v>49</v>
      </c>
      <c r="FO20" s="617">
        <v>23</v>
      </c>
      <c r="FP20" s="617">
        <v>21</v>
      </c>
      <c r="FQ20" s="617">
        <v>38</v>
      </c>
      <c r="FR20" s="617">
        <v>59</v>
      </c>
      <c r="FS20" s="617">
        <v>41</v>
      </c>
      <c r="FT20" s="617">
        <v>67</v>
      </c>
      <c r="FU20" s="617">
        <v>29</v>
      </c>
      <c r="FV20" s="617">
        <v>9</v>
      </c>
      <c r="FW20" s="617">
        <v>12</v>
      </c>
      <c r="FX20" s="617">
        <v>24</v>
      </c>
      <c r="FY20" s="617">
        <v>6</v>
      </c>
      <c r="FZ20" s="617">
        <v>11</v>
      </c>
      <c r="GA20" s="617">
        <v>7</v>
      </c>
      <c r="GB20" s="617">
        <v>5</v>
      </c>
      <c r="GC20" s="617">
        <v>13</v>
      </c>
      <c r="GD20" s="617">
        <v>24</v>
      </c>
      <c r="GE20" s="617">
        <v>45</v>
      </c>
      <c r="GF20" s="617">
        <v>17</v>
      </c>
      <c r="GG20" s="617">
        <v>13</v>
      </c>
      <c r="GH20" s="617">
        <v>10</v>
      </c>
      <c r="GI20" s="617">
        <v>13</v>
      </c>
      <c r="GJ20" s="617">
        <v>8</v>
      </c>
      <c r="GK20" s="617">
        <v>6</v>
      </c>
      <c r="GL20" s="617">
        <v>11</v>
      </c>
      <c r="GM20" s="617">
        <v>21</v>
      </c>
      <c r="GN20" s="617">
        <v>11</v>
      </c>
      <c r="GO20" s="617">
        <v>28</v>
      </c>
      <c r="GP20" s="617">
        <v>32</v>
      </c>
      <c r="GQ20" s="617">
        <v>24</v>
      </c>
      <c r="GR20" s="617">
        <v>13</v>
      </c>
      <c r="GS20" s="617">
        <v>11</v>
      </c>
      <c r="GT20" s="617">
        <v>30</v>
      </c>
      <c r="GU20" s="617">
        <v>9</v>
      </c>
      <c r="GV20" s="617">
        <v>25</v>
      </c>
      <c r="GW20" s="617">
        <v>7</v>
      </c>
      <c r="GX20" s="617">
        <v>33</v>
      </c>
      <c r="GY20" s="617">
        <v>11</v>
      </c>
      <c r="GZ20" s="617">
        <v>9</v>
      </c>
      <c r="HA20" s="617">
        <v>62</v>
      </c>
      <c r="HB20" s="617">
        <v>42</v>
      </c>
      <c r="HC20" s="617">
        <v>10</v>
      </c>
      <c r="HD20" s="617">
        <v>8</v>
      </c>
      <c r="HE20" s="617">
        <v>13</v>
      </c>
      <c r="HF20" s="617">
        <v>18</v>
      </c>
      <c r="HG20" s="617">
        <v>12</v>
      </c>
      <c r="HH20" s="617">
        <v>9</v>
      </c>
      <c r="HI20" s="617">
        <v>9</v>
      </c>
      <c r="HJ20" s="617">
        <v>12</v>
      </c>
      <c r="HK20" s="617">
        <v>18</v>
      </c>
      <c r="HL20" s="617">
        <v>18</v>
      </c>
      <c r="HM20" s="617">
        <v>7</v>
      </c>
      <c r="HN20" s="617">
        <v>46</v>
      </c>
      <c r="HO20" s="617">
        <v>42</v>
      </c>
      <c r="HP20" s="617">
        <v>35</v>
      </c>
      <c r="HQ20" s="617">
        <v>15</v>
      </c>
      <c r="HR20" s="617">
        <v>30</v>
      </c>
      <c r="HS20" s="617">
        <v>55</v>
      </c>
      <c r="HT20" s="617">
        <v>21</v>
      </c>
      <c r="HU20" s="617">
        <v>21</v>
      </c>
      <c r="HV20" s="617">
        <v>9</v>
      </c>
      <c r="HW20" s="617">
        <v>14</v>
      </c>
      <c r="HX20" s="617">
        <v>5</v>
      </c>
      <c r="HY20" s="617">
        <v>1</v>
      </c>
      <c r="HZ20" s="617">
        <v>4</v>
      </c>
      <c r="IA20" s="617">
        <v>13</v>
      </c>
      <c r="IB20" s="617">
        <v>12</v>
      </c>
      <c r="IC20" s="617">
        <v>10</v>
      </c>
      <c r="ID20" s="617">
        <v>32</v>
      </c>
      <c r="IE20" s="617">
        <v>18</v>
      </c>
      <c r="IF20" s="617">
        <v>12</v>
      </c>
      <c r="IG20" s="617">
        <v>17</v>
      </c>
      <c r="IH20" s="617">
        <v>137</v>
      </c>
      <c r="II20" s="617">
        <v>93</v>
      </c>
      <c r="IJ20" s="617">
        <v>17</v>
      </c>
      <c r="IK20" s="617">
        <v>13</v>
      </c>
      <c r="IL20" s="617">
        <v>23</v>
      </c>
      <c r="IM20" s="617">
        <v>16</v>
      </c>
      <c r="IN20" s="617">
        <v>13</v>
      </c>
      <c r="IO20" s="617">
        <v>27</v>
      </c>
      <c r="IP20" s="617">
        <v>7</v>
      </c>
      <c r="IQ20" s="617">
        <v>9</v>
      </c>
      <c r="IR20" s="617">
        <v>6</v>
      </c>
      <c r="IS20" s="617">
        <v>12</v>
      </c>
      <c r="IT20" s="617">
        <v>10</v>
      </c>
      <c r="IU20" s="617">
        <v>10</v>
      </c>
      <c r="IV20" s="617">
        <v>6</v>
      </c>
      <c r="IW20" s="617">
        <v>4</v>
      </c>
      <c r="IX20" s="617">
        <v>7</v>
      </c>
      <c r="IY20" s="617">
        <v>12</v>
      </c>
      <c r="IZ20" s="617">
        <v>77</v>
      </c>
      <c r="JA20" s="617">
        <v>32</v>
      </c>
      <c r="JB20" s="617">
        <v>25</v>
      </c>
      <c r="JC20" s="617">
        <v>7</v>
      </c>
      <c r="JD20" s="617">
        <v>27</v>
      </c>
      <c r="JE20" s="617">
        <v>12</v>
      </c>
      <c r="JF20" s="617">
        <v>10</v>
      </c>
      <c r="JG20" s="617">
        <v>18</v>
      </c>
      <c r="JH20" s="617">
        <v>26</v>
      </c>
      <c r="JI20" s="617">
        <v>57</v>
      </c>
      <c r="JJ20" s="617">
        <v>5</v>
      </c>
      <c r="JK20" s="617">
        <v>10</v>
      </c>
      <c r="JL20" s="617">
        <v>14</v>
      </c>
      <c r="JM20" s="617">
        <v>15</v>
      </c>
      <c r="JN20" s="617">
        <v>34</v>
      </c>
      <c r="JO20" s="617">
        <v>14</v>
      </c>
      <c r="JP20" s="617">
        <v>6</v>
      </c>
      <c r="JQ20" s="617">
        <v>6</v>
      </c>
      <c r="JR20" s="617">
        <v>10</v>
      </c>
      <c r="JS20" s="617">
        <v>12</v>
      </c>
      <c r="JT20" s="617">
        <v>18</v>
      </c>
      <c r="JU20" s="617">
        <v>103</v>
      </c>
    </row>
    <row r="21" spans="1:281" ht="18.600000000000001" customHeight="1" x14ac:dyDescent="0.3">
      <c r="A21" s="21"/>
      <c r="B21" s="185"/>
      <c r="C21" s="409"/>
      <c r="D21" s="409"/>
      <c r="E21" s="409"/>
      <c r="F21" s="409"/>
      <c r="G21" s="409"/>
      <c r="H21" s="409"/>
      <c r="I21" s="409"/>
      <c r="J21" s="409"/>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10"/>
      <c r="AQ21" s="410"/>
      <c r="AR21" s="410"/>
      <c r="AS21" s="410"/>
      <c r="AT21" s="410"/>
      <c r="AU21" s="410"/>
      <c r="AV21" s="410"/>
      <c r="AW21" s="410"/>
      <c r="AX21" s="410"/>
      <c r="AY21" s="410"/>
      <c r="AZ21" s="410"/>
      <c r="BA21" s="410"/>
      <c r="BB21" s="410"/>
      <c r="BC21" s="410"/>
      <c r="BD21" s="410"/>
      <c r="BE21" s="410"/>
      <c r="BF21" s="410"/>
      <c r="BG21" s="410"/>
      <c r="BH21" s="410"/>
      <c r="BI21" s="410"/>
      <c r="BJ21" s="410"/>
      <c r="BK21" s="410"/>
      <c r="BL21" s="410"/>
      <c r="BM21" s="410"/>
      <c r="BN21" s="410"/>
      <c r="BO21" s="410"/>
      <c r="BP21" s="410"/>
      <c r="BQ21" s="410"/>
      <c r="BR21" s="410"/>
      <c r="BS21" s="410"/>
      <c r="BT21" s="410"/>
      <c r="BU21" s="410"/>
      <c r="BV21" s="410"/>
      <c r="BW21" s="410"/>
      <c r="BX21" s="410"/>
      <c r="BY21" s="410"/>
      <c r="BZ21" s="410"/>
      <c r="CA21" s="410"/>
      <c r="CB21" s="410"/>
      <c r="CC21" s="410"/>
      <c r="CD21" s="410"/>
      <c r="CE21" s="410"/>
      <c r="CF21" s="410"/>
      <c r="CG21" s="410"/>
      <c r="CH21" s="410"/>
      <c r="CI21" s="410"/>
      <c r="CJ21" s="410"/>
      <c r="CK21" s="410"/>
      <c r="CL21" s="410"/>
      <c r="CM21" s="410"/>
      <c r="CN21" s="410"/>
      <c r="CO21" s="410"/>
      <c r="CP21" s="410"/>
      <c r="CQ21" s="410"/>
      <c r="CR21" s="410"/>
      <c r="CS21" s="410"/>
      <c r="CT21" s="410"/>
      <c r="CU21" s="410"/>
      <c r="CV21" s="410"/>
      <c r="CW21" s="410"/>
      <c r="CX21" s="410"/>
      <c r="CY21" s="410"/>
      <c r="CZ21" s="410"/>
      <c r="DA21" s="410"/>
      <c r="DB21" s="410"/>
      <c r="DC21" s="410"/>
      <c r="DD21" s="410"/>
      <c r="DE21" s="410"/>
      <c r="DF21" s="410"/>
      <c r="DG21" s="410"/>
      <c r="DH21" s="410"/>
      <c r="DI21" s="410"/>
      <c r="DJ21" s="410"/>
      <c r="DK21" s="410"/>
      <c r="DL21" s="410"/>
      <c r="DM21" s="410"/>
      <c r="DN21" s="410"/>
      <c r="DO21" s="410"/>
      <c r="DP21" s="410"/>
      <c r="DQ21" s="410"/>
      <c r="DR21" s="410"/>
      <c r="DS21" s="410"/>
      <c r="DT21" s="410"/>
      <c r="DU21" s="410"/>
      <c r="DV21" s="410"/>
      <c r="DW21" s="410"/>
      <c r="DX21" s="410"/>
      <c r="DY21" s="410"/>
      <c r="DZ21" s="410"/>
      <c r="EA21" s="410"/>
      <c r="EB21" s="410"/>
      <c r="EC21" s="410"/>
      <c r="ED21" s="410"/>
      <c r="EE21" s="410"/>
      <c r="EF21" s="410"/>
      <c r="EG21" s="410"/>
      <c r="EH21" s="410"/>
      <c r="EI21" s="410"/>
      <c r="EJ21" s="410"/>
      <c r="EK21" s="410"/>
      <c r="EL21" s="410"/>
      <c r="EM21" s="410"/>
      <c r="EN21" s="410"/>
      <c r="EO21" s="410"/>
      <c r="EP21" s="410"/>
      <c r="EQ21" s="410"/>
      <c r="ER21" s="410"/>
      <c r="ES21" s="410"/>
      <c r="ET21" s="410"/>
      <c r="EU21" s="410"/>
      <c r="EV21" s="410"/>
      <c r="EW21" s="410"/>
      <c r="EX21" s="410"/>
      <c r="EY21" s="410"/>
      <c r="EZ21" s="410"/>
      <c r="FA21" s="410"/>
      <c r="FB21" s="410"/>
      <c r="FC21" s="410"/>
      <c r="FD21" s="410"/>
      <c r="FE21" s="410"/>
      <c r="FF21" s="410"/>
      <c r="FG21" s="410"/>
      <c r="FH21" s="410"/>
      <c r="FI21" s="410"/>
      <c r="FJ21" s="410"/>
      <c r="FK21" s="410"/>
      <c r="FL21" s="410"/>
      <c r="FM21" s="410"/>
      <c r="FN21" s="410"/>
      <c r="FO21" s="410"/>
      <c r="FP21" s="410"/>
      <c r="FQ21" s="410"/>
      <c r="FR21" s="410"/>
      <c r="FS21" s="410"/>
      <c r="FT21" s="410"/>
      <c r="FU21" s="410"/>
      <c r="FV21" s="410"/>
      <c r="FW21" s="410"/>
      <c r="FX21" s="410"/>
      <c r="FY21" s="410"/>
      <c r="FZ21" s="410"/>
      <c r="GA21" s="410"/>
      <c r="GB21" s="410"/>
      <c r="GC21" s="410"/>
      <c r="GD21" s="410"/>
      <c r="GE21" s="410"/>
      <c r="GF21" s="410"/>
      <c r="GG21" s="410"/>
      <c r="GH21" s="410"/>
      <c r="GI21" s="410"/>
      <c r="GJ21" s="410"/>
      <c r="GK21" s="410"/>
      <c r="GL21" s="410"/>
      <c r="GM21" s="410"/>
      <c r="GN21" s="410"/>
      <c r="GO21" s="410"/>
      <c r="GP21" s="410"/>
      <c r="GQ21" s="410"/>
      <c r="GR21" s="410"/>
      <c r="GS21" s="410"/>
      <c r="GT21" s="410"/>
      <c r="GU21" s="410"/>
      <c r="GV21" s="410"/>
      <c r="GW21" s="410"/>
      <c r="GX21" s="410"/>
      <c r="GY21" s="410"/>
      <c r="GZ21" s="410"/>
      <c r="HA21" s="410"/>
      <c r="HB21" s="410"/>
      <c r="HC21" s="410"/>
      <c r="HD21" s="410"/>
      <c r="HE21" s="410"/>
      <c r="HF21" s="410"/>
      <c r="HG21" s="410"/>
      <c r="HH21" s="410"/>
      <c r="HI21" s="410"/>
      <c r="HJ21" s="410"/>
      <c r="HK21" s="410"/>
      <c r="HL21" s="410"/>
      <c r="HM21" s="410"/>
      <c r="HN21" s="410"/>
      <c r="HO21" s="410"/>
      <c r="HP21" s="410"/>
      <c r="HQ21" s="410"/>
      <c r="HR21" s="410"/>
      <c r="HS21" s="410"/>
      <c r="HT21" s="410"/>
      <c r="HU21" s="410"/>
      <c r="HV21" s="410"/>
      <c r="HW21" s="410"/>
      <c r="HX21" s="410"/>
      <c r="HY21" s="410"/>
      <c r="HZ21" s="410"/>
      <c r="IA21" s="410"/>
      <c r="IB21" s="410"/>
      <c r="IC21" s="410"/>
      <c r="ID21" s="410"/>
      <c r="IE21" s="410"/>
      <c r="IF21" s="410"/>
      <c r="IG21" s="410"/>
      <c r="IH21" s="410"/>
      <c r="II21" s="410"/>
      <c r="IJ21" s="410"/>
      <c r="IK21" s="410"/>
      <c r="IL21" s="410"/>
      <c r="IM21" s="410"/>
      <c r="IN21" s="410"/>
      <c r="IO21" s="410"/>
      <c r="IP21" s="410"/>
      <c r="IQ21" s="410"/>
      <c r="IR21" s="410"/>
      <c r="IS21" s="410"/>
      <c r="IT21" s="410"/>
      <c r="IU21" s="410"/>
      <c r="IV21" s="410"/>
      <c r="IW21" s="410"/>
      <c r="IX21" s="410"/>
      <c r="IY21" s="410"/>
      <c r="IZ21" s="410"/>
      <c r="JA21" s="410"/>
      <c r="JB21" s="410"/>
      <c r="JC21" s="410"/>
      <c r="JD21" s="410"/>
      <c r="JE21" s="410"/>
      <c r="JF21" s="410"/>
      <c r="JG21" s="410"/>
      <c r="JH21" s="410"/>
      <c r="JI21" s="410"/>
      <c r="JJ21" s="410"/>
      <c r="JK21" s="410"/>
      <c r="JL21" s="410"/>
      <c r="JM21" s="410"/>
      <c r="JN21" s="410"/>
      <c r="JO21" s="410"/>
      <c r="JP21" s="410"/>
      <c r="JQ21" s="410"/>
      <c r="JR21" s="410"/>
      <c r="JS21" s="410"/>
      <c r="JT21" s="410"/>
      <c r="JU21" s="410"/>
    </row>
    <row r="22" spans="1:281" ht="23.25" customHeight="1" x14ac:dyDescent="0.3">
      <c r="A22" s="186"/>
      <c r="B22" s="411" t="s">
        <v>66</v>
      </c>
      <c r="C22" s="617">
        <v>994463</v>
      </c>
      <c r="D22" s="617">
        <v>462490</v>
      </c>
      <c r="E22" s="617">
        <v>171353</v>
      </c>
      <c r="F22" s="617">
        <v>170245</v>
      </c>
      <c r="G22" s="617">
        <v>185275</v>
      </c>
      <c r="H22" s="617">
        <v>5100</v>
      </c>
      <c r="I22" s="413"/>
      <c r="J22" s="617">
        <v>48100</v>
      </c>
      <c r="K22" s="617">
        <v>21400</v>
      </c>
      <c r="L22" s="617">
        <v>27100</v>
      </c>
      <c r="M22" s="617">
        <v>11300</v>
      </c>
      <c r="N22" s="617">
        <v>12100</v>
      </c>
      <c r="O22" s="617">
        <v>10400</v>
      </c>
      <c r="P22" s="617">
        <v>10600</v>
      </c>
      <c r="Q22" s="617">
        <v>11100</v>
      </c>
      <c r="R22" s="617">
        <v>7230</v>
      </c>
      <c r="S22" s="617">
        <v>8100</v>
      </c>
      <c r="T22" s="617">
        <v>5470</v>
      </c>
      <c r="U22" s="617">
        <v>4080</v>
      </c>
      <c r="V22" s="617">
        <v>4760</v>
      </c>
      <c r="W22" s="617">
        <v>4630</v>
      </c>
      <c r="X22" s="617">
        <v>5310</v>
      </c>
      <c r="Y22" s="617">
        <v>4790</v>
      </c>
      <c r="Z22" s="617">
        <v>3420</v>
      </c>
      <c r="AA22" s="617">
        <v>4720</v>
      </c>
      <c r="AB22" s="617">
        <v>2550</v>
      </c>
      <c r="AC22" s="617">
        <v>4110</v>
      </c>
      <c r="AD22" s="617">
        <v>2840</v>
      </c>
      <c r="AE22" s="617">
        <v>3080</v>
      </c>
      <c r="AF22" s="617">
        <v>2470</v>
      </c>
      <c r="AG22" s="617">
        <v>1840</v>
      </c>
      <c r="AH22" s="617">
        <v>6490</v>
      </c>
      <c r="AI22" s="617">
        <v>4550</v>
      </c>
      <c r="AJ22" s="617">
        <v>5170</v>
      </c>
      <c r="AK22" s="617">
        <v>3420</v>
      </c>
      <c r="AL22" s="617">
        <v>1850</v>
      </c>
      <c r="AM22" s="617">
        <v>4100</v>
      </c>
      <c r="AN22" s="617">
        <v>8450</v>
      </c>
      <c r="AO22" s="617">
        <v>6180</v>
      </c>
      <c r="AP22" s="617">
        <v>2920</v>
      </c>
      <c r="AQ22" s="617">
        <v>6570</v>
      </c>
      <c r="AR22" s="617">
        <v>4240</v>
      </c>
      <c r="AS22" s="617">
        <v>4210</v>
      </c>
      <c r="AT22" s="617">
        <v>44500</v>
      </c>
      <c r="AU22" s="617">
        <v>18300</v>
      </c>
      <c r="AV22" s="617">
        <v>10900</v>
      </c>
      <c r="AW22" s="617">
        <v>8330</v>
      </c>
      <c r="AX22" s="617">
        <v>8140</v>
      </c>
      <c r="AY22" s="617">
        <v>6100</v>
      </c>
      <c r="AZ22" s="617">
        <v>5790</v>
      </c>
      <c r="BA22" s="617">
        <v>3680</v>
      </c>
      <c r="BB22" s="617">
        <v>1870</v>
      </c>
      <c r="BC22" s="617">
        <v>1850</v>
      </c>
      <c r="BD22" s="617">
        <v>6950</v>
      </c>
      <c r="BE22" s="617">
        <v>4260</v>
      </c>
      <c r="BF22" s="617">
        <v>2120</v>
      </c>
      <c r="BG22" s="617">
        <v>2210</v>
      </c>
      <c r="BH22" s="617">
        <v>2190</v>
      </c>
      <c r="BI22" s="617">
        <v>2110</v>
      </c>
      <c r="BJ22" s="617">
        <v>18500</v>
      </c>
      <c r="BK22" s="617">
        <v>12100</v>
      </c>
      <c r="BL22" s="617">
        <v>6150</v>
      </c>
      <c r="BM22" s="617">
        <v>3610</v>
      </c>
      <c r="BN22" s="617">
        <v>4010</v>
      </c>
      <c r="BO22" s="617">
        <v>2510</v>
      </c>
      <c r="BP22" s="617">
        <v>4390</v>
      </c>
      <c r="BQ22" s="617">
        <v>2270</v>
      </c>
      <c r="BR22" s="617">
        <v>17500</v>
      </c>
      <c r="BS22" s="617">
        <v>16000</v>
      </c>
      <c r="BT22" s="617">
        <v>10900</v>
      </c>
      <c r="BU22" s="617">
        <v>7640</v>
      </c>
      <c r="BV22" s="617">
        <v>4770</v>
      </c>
      <c r="BW22" s="617">
        <v>4470</v>
      </c>
      <c r="BX22" s="617">
        <v>4320</v>
      </c>
      <c r="BY22" s="617">
        <v>3670</v>
      </c>
      <c r="BZ22" s="617">
        <v>3340</v>
      </c>
      <c r="CA22" s="617">
        <v>3090</v>
      </c>
      <c r="CB22" s="617">
        <v>2610</v>
      </c>
      <c r="CC22" s="617">
        <v>2020</v>
      </c>
      <c r="CD22" s="617">
        <v>1840</v>
      </c>
      <c r="CE22" s="617">
        <v>1360</v>
      </c>
      <c r="CF22" s="617">
        <v>3110</v>
      </c>
      <c r="CG22" s="617">
        <v>1780</v>
      </c>
      <c r="CH22" s="617">
        <v>1690</v>
      </c>
      <c r="CI22" s="617">
        <v>1390</v>
      </c>
      <c r="CJ22" s="617">
        <v>1160</v>
      </c>
      <c r="CK22" s="617">
        <v>887</v>
      </c>
      <c r="CL22" s="617">
        <v>885</v>
      </c>
      <c r="CM22" s="617">
        <v>879</v>
      </c>
      <c r="CN22" s="617">
        <v>866</v>
      </c>
      <c r="CO22" s="617">
        <v>807</v>
      </c>
      <c r="CP22" s="617">
        <v>664</v>
      </c>
      <c r="CQ22" s="617">
        <v>502</v>
      </c>
      <c r="CR22" s="617">
        <v>383</v>
      </c>
      <c r="CS22" s="617">
        <v>371</v>
      </c>
      <c r="CT22" s="617">
        <v>185</v>
      </c>
      <c r="CU22" s="617">
        <v>172</v>
      </c>
      <c r="CV22" s="617">
        <v>5640</v>
      </c>
      <c r="CW22" s="617">
        <v>2080</v>
      </c>
      <c r="CX22" s="617">
        <v>6910</v>
      </c>
      <c r="CY22" s="617">
        <v>2730</v>
      </c>
      <c r="CZ22" s="617">
        <v>662</v>
      </c>
      <c r="DA22" s="617">
        <v>17800</v>
      </c>
      <c r="DB22" s="617">
        <v>11100</v>
      </c>
      <c r="DC22" s="617">
        <v>7340</v>
      </c>
      <c r="DD22" s="617">
        <v>5290</v>
      </c>
      <c r="DE22" s="617">
        <v>3770</v>
      </c>
      <c r="DF22" s="617">
        <v>5640</v>
      </c>
      <c r="DG22" s="617">
        <v>2010</v>
      </c>
      <c r="DH22" s="617">
        <v>1120</v>
      </c>
      <c r="DI22" s="617">
        <v>20900</v>
      </c>
      <c r="DJ22" s="617">
        <v>18800</v>
      </c>
      <c r="DK22" s="617">
        <v>16100</v>
      </c>
      <c r="DL22" s="617">
        <v>11500</v>
      </c>
      <c r="DM22" s="617">
        <v>12500</v>
      </c>
      <c r="DN22" s="617">
        <v>10900</v>
      </c>
      <c r="DO22" s="617">
        <v>9520</v>
      </c>
      <c r="DP22" s="617">
        <v>8650</v>
      </c>
      <c r="DQ22" s="617">
        <v>5500</v>
      </c>
      <c r="DR22" s="617">
        <v>5460</v>
      </c>
      <c r="DS22" s="617">
        <v>4300</v>
      </c>
      <c r="DT22" s="617">
        <v>4550</v>
      </c>
      <c r="DU22" s="617">
        <v>3440</v>
      </c>
      <c r="DV22" s="617">
        <v>3320</v>
      </c>
      <c r="DW22" s="617">
        <v>12400</v>
      </c>
      <c r="DX22" s="617">
        <v>11300</v>
      </c>
      <c r="DY22" s="617">
        <v>3750</v>
      </c>
      <c r="DZ22" s="617">
        <v>2450</v>
      </c>
      <c r="EA22" s="617">
        <v>728</v>
      </c>
      <c r="EB22" s="617">
        <v>367</v>
      </c>
      <c r="EC22" s="617">
        <v>3810</v>
      </c>
      <c r="ED22" s="617">
        <v>3440</v>
      </c>
      <c r="EE22" s="617">
        <v>1060</v>
      </c>
      <c r="EF22" s="617">
        <v>760</v>
      </c>
      <c r="EG22" s="617">
        <v>688</v>
      </c>
      <c r="EH22" s="617">
        <v>787</v>
      </c>
      <c r="EI22" s="617">
        <v>1010</v>
      </c>
      <c r="EJ22" s="617">
        <v>2460</v>
      </c>
      <c r="EK22" s="617">
        <v>1730</v>
      </c>
      <c r="EL22" s="617">
        <v>1190</v>
      </c>
      <c r="EM22" s="617">
        <v>928</v>
      </c>
      <c r="EN22" s="617">
        <v>1260</v>
      </c>
      <c r="EO22" s="617">
        <v>1230</v>
      </c>
      <c r="EP22" s="617">
        <v>3200</v>
      </c>
      <c r="EQ22" s="617">
        <v>547</v>
      </c>
      <c r="ER22" s="617">
        <v>983</v>
      </c>
      <c r="ES22" s="617">
        <v>600</v>
      </c>
      <c r="ET22" s="617">
        <v>944</v>
      </c>
      <c r="EU22" s="617">
        <v>1580</v>
      </c>
      <c r="EV22" s="617">
        <v>2040</v>
      </c>
      <c r="EW22" s="617">
        <v>2170</v>
      </c>
      <c r="EX22" s="617">
        <v>2670</v>
      </c>
      <c r="EY22" s="617">
        <v>1720</v>
      </c>
      <c r="EZ22" s="617">
        <v>1140</v>
      </c>
      <c r="FA22" s="617">
        <v>955</v>
      </c>
      <c r="FB22" s="617">
        <v>1010</v>
      </c>
      <c r="FC22" s="617">
        <v>1890</v>
      </c>
      <c r="FD22" s="617">
        <v>366</v>
      </c>
      <c r="FE22" s="617">
        <v>1220</v>
      </c>
      <c r="FF22" s="617">
        <v>1080</v>
      </c>
      <c r="FG22" s="617">
        <v>693</v>
      </c>
      <c r="FH22" s="617">
        <v>1990</v>
      </c>
      <c r="FI22" s="617">
        <v>1280</v>
      </c>
      <c r="FJ22" s="617">
        <v>1440</v>
      </c>
      <c r="FK22" s="617">
        <v>819</v>
      </c>
      <c r="FL22" s="617">
        <v>485</v>
      </c>
      <c r="FM22" s="617">
        <v>440</v>
      </c>
      <c r="FN22" s="617">
        <v>3020</v>
      </c>
      <c r="FO22" s="617">
        <v>1390</v>
      </c>
      <c r="FP22" s="617">
        <v>1140</v>
      </c>
      <c r="FQ22" s="617">
        <v>2940</v>
      </c>
      <c r="FR22" s="617">
        <v>2630</v>
      </c>
      <c r="FS22" s="617">
        <v>2250</v>
      </c>
      <c r="FT22" s="617">
        <v>4380</v>
      </c>
      <c r="FU22" s="617">
        <v>1650</v>
      </c>
      <c r="FV22" s="617">
        <v>590</v>
      </c>
      <c r="FW22" s="617">
        <v>929</v>
      </c>
      <c r="FX22" s="617">
        <v>1580</v>
      </c>
      <c r="FY22" s="617">
        <v>1150</v>
      </c>
      <c r="FZ22" s="617">
        <v>942</v>
      </c>
      <c r="GA22" s="617">
        <v>458</v>
      </c>
      <c r="GB22" s="617">
        <v>448</v>
      </c>
      <c r="GC22" s="617">
        <v>632</v>
      </c>
      <c r="GD22" s="617">
        <v>1490</v>
      </c>
      <c r="GE22" s="617">
        <v>2950</v>
      </c>
      <c r="GF22" s="617">
        <v>629</v>
      </c>
      <c r="GG22" s="617">
        <v>754</v>
      </c>
      <c r="GH22" s="617">
        <v>770</v>
      </c>
      <c r="GI22" s="617">
        <v>746</v>
      </c>
      <c r="GJ22" s="617">
        <v>573</v>
      </c>
      <c r="GK22" s="617">
        <v>357</v>
      </c>
      <c r="GL22" s="617">
        <v>705</v>
      </c>
      <c r="GM22" s="617">
        <v>1460</v>
      </c>
      <c r="GN22" s="617">
        <v>520</v>
      </c>
      <c r="GO22" s="617">
        <v>1970</v>
      </c>
      <c r="GP22" s="617">
        <v>1100</v>
      </c>
      <c r="GQ22" s="617">
        <v>975</v>
      </c>
      <c r="GR22" s="617">
        <v>951</v>
      </c>
      <c r="GS22" s="617">
        <v>702</v>
      </c>
      <c r="GT22" s="617">
        <v>1730</v>
      </c>
      <c r="GU22" s="617">
        <v>532</v>
      </c>
      <c r="GV22" s="617">
        <v>1120</v>
      </c>
      <c r="GW22" s="617">
        <v>422</v>
      </c>
      <c r="GX22" s="617">
        <v>1830</v>
      </c>
      <c r="GY22" s="617">
        <v>765</v>
      </c>
      <c r="GZ22" s="617">
        <v>451</v>
      </c>
      <c r="HA22" s="617">
        <v>3890</v>
      </c>
      <c r="HB22" s="617">
        <v>2520</v>
      </c>
      <c r="HC22" s="617">
        <v>802</v>
      </c>
      <c r="HD22" s="617">
        <v>644</v>
      </c>
      <c r="HE22" s="617">
        <v>539</v>
      </c>
      <c r="HF22" s="617">
        <v>1320</v>
      </c>
      <c r="HG22" s="617">
        <v>787</v>
      </c>
      <c r="HH22" s="617">
        <v>749</v>
      </c>
      <c r="HI22" s="617">
        <v>647</v>
      </c>
      <c r="HJ22" s="617">
        <v>995</v>
      </c>
      <c r="HK22" s="617">
        <v>1200</v>
      </c>
      <c r="HL22" s="617">
        <v>1150</v>
      </c>
      <c r="HM22" s="617">
        <v>296</v>
      </c>
      <c r="HN22" s="617">
        <v>1980</v>
      </c>
      <c r="HO22" s="617">
        <v>1970</v>
      </c>
      <c r="HP22" s="617">
        <v>1330</v>
      </c>
      <c r="HQ22" s="617">
        <v>838</v>
      </c>
      <c r="HR22" s="617">
        <v>1400</v>
      </c>
      <c r="HS22" s="617">
        <v>2080</v>
      </c>
      <c r="HT22" s="617">
        <v>1020</v>
      </c>
      <c r="HU22" s="617">
        <v>1150</v>
      </c>
      <c r="HV22" s="617">
        <v>394</v>
      </c>
      <c r="HW22" s="617">
        <v>840</v>
      </c>
      <c r="HX22" s="617">
        <v>549</v>
      </c>
      <c r="HY22" s="617">
        <v>653</v>
      </c>
      <c r="HZ22" s="617">
        <v>499</v>
      </c>
      <c r="IA22" s="617">
        <v>477</v>
      </c>
      <c r="IB22" s="617">
        <v>759</v>
      </c>
      <c r="IC22" s="617">
        <v>790</v>
      </c>
      <c r="ID22" s="617">
        <v>1670</v>
      </c>
      <c r="IE22" s="617">
        <v>976</v>
      </c>
      <c r="IF22" s="617">
        <v>775</v>
      </c>
      <c r="IG22" s="617">
        <v>1110</v>
      </c>
      <c r="IH22" s="617">
        <v>7310</v>
      </c>
      <c r="II22" s="617">
        <v>5390</v>
      </c>
      <c r="IJ22" s="617">
        <v>2890</v>
      </c>
      <c r="IK22" s="617">
        <v>1330</v>
      </c>
      <c r="IL22" s="617">
        <v>1330</v>
      </c>
      <c r="IM22" s="617">
        <v>689</v>
      </c>
      <c r="IN22" s="617">
        <v>678</v>
      </c>
      <c r="IO22" s="617">
        <v>1670</v>
      </c>
      <c r="IP22" s="617">
        <v>272</v>
      </c>
      <c r="IQ22" s="617">
        <v>520</v>
      </c>
      <c r="IR22" s="617">
        <v>343</v>
      </c>
      <c r="IS22" s="617">
        <v>570</v>
      </c>
      <c r="IT22" s="617">
        <v>484</v>
      </c>
      <c r="IU22" s="617">
        <v>410</v>
      </c>
      <c r="IV22" s="617">
        <v>264</v>
      </c>
      <c r="IW22" s="617">
        <v>230</v>
      </c>
      <c r="IX22" s="617">
        <v>453</v>
      </c>
      <c r="IY22" s="617">
        <v>630</v>
      </c>
      <c r="IZ22" s="617">
        <v>4510</v>
      </c>
      <c r="JA22" s="617">
        <v>1780</v>
      </c>
      <c r="JB22" s="617">
        <v>1040</v>
      </c>
      <c r="JC22" s="617">
        <v>429</v>
      </c>
      <c r="JD22" s="617">
        <v>904</v>
      </c>
      <c r="JE22" s="617">
        <v>736</v>
      </c>
      <c r="JF22" s="617">
        <v>588</v>
      </c>
      <c r="JG22" s="617">
        <v>1080</v>
      </c>
      <c r="JH22" s="617">
        <v>1610</v>
      </c>
      <c r="JI22" s="617">
        <v>3970</v>
      </c>
      <c r="JJ22" s="617">
        <v>660</v>
      </c>
      <c r="JK22" s="617">
        <v>829</v>
      </c>
      <c r="JL22" s="617">
        <v>1140</v>
      </c>
      <c r="JM22" s="617">
        <v>1030</v>
      </c>
      <c r="JN22" s="617">
        <v>1820</v>
      </c>
      <c r="JO22" s="617">
        <v>610</v>
      </c>
      <c r="JP22" s="617">
        <v>278</v>
      </c>
      <c r="JQ22" s="617">
        <v>335</v>
      </c>
      <c r="JR22" s="617">
        <v>528</v>
      </c>
      <c r="JS22" s="617">
        <v>560</v>
      </c>
      <c r="JT22" s="617">
        <v>1140</v>
      </c>
      <c r="JU22" s="617">
        <v>5100</v>
      </c>
    </row>
    <row r="23" spans="1:281" ht="23.25" customHeight="1" x14ac:dyDescent="0.3">
      <c r="A23" s="186"/>
      <c r="B23" s="63" t="s">
        <v>11</v>
      </c>
      <c r="C23" s="617">
        <v>928836</v>
      </c>
      <c r="D23" s="617">
        <v>451095</v>
      </c>
      <c r="E23" s="617">
        <v>152854</v>
      </c>
      <c r="F23" s="617">
        <v>141468</v>
      </c>
      <c r="G23" s="617">
        <v>178281</v>
      </c>
      <c r="H23" s="617">
        <v>5136</v>
      </c>
      <c r="I23" s="413"/>
      <c r="J23" s="617">
        <v>45760</v>
      </c>
      <c r="K23" s="617">
        <v>20497</v>
      </c>
      <c r="L23" s="617">
        <v>26636</v>
      </c>
      <c r="M23" s="617">
        <v>10895</v>
      </c>
      <c r="N23" s="617">
        <v>12497</v>
      </c>
      <c r="O23" s="617">
        <v>10110</v>
      </c>
      <c r="P23" s="617">
        <v>10435</v>
      </c>
      <c r="Q23" s="617">
        <v>11003</v>
      </c>
      <c r="R23" s="617">
        <v>7035</v>
      </c>
      <c r="S23" s="617">
        <v>8137</v>
      </c>
      <c r="T23" s="617">
        <v>5325</v>
      </c>
      <c r="U23" s="617">
        <v>4061</v>
      </c>
      <c r="V23" s="617">
        <v>4702</v>
      </c>
      <c r="W23" s="617">
        <v>4250</v>
      </c>
      <c r="X23" s="617">
        <v>4947</v>
      </c>
      <c r="Y23" s="617">
        <v>4583</v>
      </c>
      <c r="Z23" s="617">
        <v>3554</v>
      </c>
      <c r="AA23" s="617">
        <v>4178</v>
      </c>
      <c r="AB23" s="617">
        <v>2468</v>
      </c>
      <c r="AC23" s="617">
        <v>4194</v>
      </c>
      <c r="AD23" s="617">
        <v>2823</v>
      </c>
      <c r="AE23" s="617">
        <v>2836</v>
      </c>
      <c r="AF23" s="617">
        <v>2172</v>
      </c>
      <c r="AG23" s="617">
        <v>1660</v>
      </c>
      <c r="AH23" s="617">
        <v>6494</v>
      </c>
      <c r="AI23" s="617">
        <v>4725</v>
      </c>
      <c r="AJ23" s="617">
        <v>4869</v>
      </c>
      <c r="AK23" s="617">
        <v>3369</v>
      </c>
      <c r="AL23" s="617">
        <v>1832</v>
      </c>
      <c r="AM23" s="617">
        <v>3854</v>
      </c>
      <c r="AN23" s="617">
        <v>7885</v>
      </c>
      <c r="AO23" s="617">
        <v>5681</v>
      </c>
      <c r="AP23" s="617">
        <v>2803</v>
      </c>
      <c r="AQ23" s="617">
        <v>6278</v>
      </c>
      <c r="AR23" s="617">
        <v>4009</v>
      </c>
      <c r="AS23" s="617">
        <v>3941</v>
      </c>
      <c r="AT23" s="617">
        <v>44134</v>
      </c>
      <c r="AU23" s="617">
        <v>18181</v>
      </c>
      <c r="AV23" s="617">
        <v>10398</v>
      </c>
      <c r="AW23" s="617">
        <v>8325</v>
      </c>
      <c r="AX23" s="617">
        <v>8161</v>
      </c>
      <c r="AY23" s="617">
        <v>6055</v>
      </c>
      <c r="AZ23" s="617">
        <v>5770</v>
      </c>
      <c r="BA23" s="617">
        <v>3624</v>
      </c>
      <c r="BB23" s="617">
        <v>1853</v>
      </c>
      <c r="BC23" s="617">
        <v>1842</v>
      </c>
      <c r="BD23" s="617">
        <v>6331</v>
      </c>
      <c r="BE23" s="617">
        <v>4022</v>
      </c>
      <c r="BF23" s="617">
        <v>2119</v>
      </c>
      <c r="BG23" s="617">
        <v>2605</v>
      </c>
      <c r="BH23" s="617">
        <v>2179</v>
      </c>
      <c r="BI23" s="617">
        <v>2278</v>
      </c>
      <c r="BJ23" s="617">
        <v>18247</v>
      </c>
      <c r="BK23" s="617">
        <v>12057</v>
      </c>
      <c r="BL23" s="617">
        <v>6237</v>
      </c>
      <c r="BM23" s="617">
        <v>3460</v>
      </c>
      <c r="BN23" s="617">
        <v>4028</v>
      </c>
      <c r="BO23" s="617">
        <v>2272</v>
      </c>
      <c r="BP23" s="617">
        <v>4205</v>
      </c>
      <c r="BQ23" s="617">
        <v>2187</v>
      </c>
      <c r="BR23" s="617">
        <v>17675</v>
      </c>
      <c r="BS23" s="617">
        <v>13728</v>
      </c>
      <c r="BT23" s="617">
        <v>10625</v>
      </c>
      <c r="BU23" s="617">
        <v>6599</v>
      </c>
      <c r="BV23" s="617">
        <v>4311</v>
      </c>
      <c r="BW23" s="617">
        <v>4072</v>
      </c>
      <c r="BX23" s="617">
        <v>3724</v>
      </c>
      <c r="BY23" s="617">
        <v>2900</v>
      </c>
      <c r="BZ23" s="617">
        <v>2614</v>
      </c>
      <c r="CA23" s="617">
        <v>2434</v>
      </c>
      <c r="CB23" s="617">
        <v>2457</v>
      </c>
      <c r="CC23" s="617">
        <v>1600</v>
      </c>
      <c r="CD23" s="617">
        <v>1618</v>
      </c>
      <c r="CE23" s="617">
        <v>989</v>
      </c>
      <c r="CF23" s="617">
        <v>2764</v>
      </c>
      <c r="CG23" s="617">
        <v>1776</v>
      </c>
      <c r="CH23" s="617">
        <v>1586</v>
      </c>
      <c r="CI23" s="617">
        <v>1251</v>
      </c>
      <c r="CJ23" s="617">
        <v>959</v>
      </c>
      <c r="CK23" s="617">
        <v>859</v>
      </c>
      <c r="CL23" s="617">
        <v>808</v>
      </c>
      <c r="CM23" s="617">
        <v>808</v>
      </c>
      <c r="CN23" s="617">
        <v>779</v>
      </c>
      <c r="CO23" s="617">
        <v>748</v>
      </c>
      <c r="CP23" s="617">
        <v>606</v>
      </c>
      <c r="CQ23" s="617">
        <v>455</v>
      </c>
      <c r="CR23" s="617">
        <v>375</v>
      </c>
      <c r="CS23" s="617">
        <v>355</v>
      </c>
      <c r="CT23" s="617">
        <v>204</v>
      </c>
      <c r="CU23" s="617">
        <v>163</v>
      </c>
      <c r="CV23" s="617">
        <v>5299</v>
      </c>
      <c r="CW23" s="617">
        <v>2099</v>
      </c>
      <c r="CX23" s="617">
        <v>6816</v>
      </c>
      <c r="CY23" s="617">
        <v>2700</v>
      </c>
      <c r="CZ23" s="617">
        <v>644</v>
      </c>
      <c r="DA23" s="617">
        <v>15722</v>
      </c>
      <c r="DB23" s="617">
        <v>8659</v>
      </c>
      <c r="DC23" s="617">
        <v>6527</v>
      </c>
      <c r="DD23" s="617">
        <v>4185</v>
      </c>
      <c r="DE23" s="617">
        <v>3192</v>
      </c>
      <c r="DF23" s="617">
        <v>4596</v>
      </c>
      <c r="DG23" s="617">
        <v>1492</v>
      </c>
      <c r="DH23" s="617">
        <v>1057</v>
      </c>
      <c r="DI23" s="617">
        <v>16711</v>
      </c>
      <c r="DJ23" s="617">
        <v>15167</v>
      </c>
      <c r="DK23" s="617">
        <v>12844</v>
      </c>
      <c r="DL23" s="617">
        <v>10636</v>
      </c>
      <c r="DM23" s="617">
        <v>10393</v>
      </c>
      <c r="DN23" s="617">
        <v>8248</v>
      </c>
      <c r="DO23" s="617">
        <v>7799</v>
      </c>
      <c r="DP23" s="617">
        <v>6823</v>
      </c>
      <c r="DQ23" s="617">
        <v>4586</v>
      </c>
      <c r="DR23" s="617">
        <v>4416</v>
      </c>
      <c r="DS23" s="617">
        <v>3634</v>
      </c>
      <c r="DT23" s="617">
        <v>3691</v>
      </c>
      <c r="DU23" s="617">
        <v>2816</v>
      </c>
      <c r="DV23" s="617">
        <v>2622</v>
      </c>
      <c r="DW23" s="617">
        <v>10749</v>
      </c>
      <c r="DX23" s="617">
        <v>10863</v>
      </c>
      <c r="DY23" s="617">
        <v>3112</v>
      </c>
      <c r="DZ23" s="617">
        <v>1977</v>
      </c>
      <c r="EA23" s="617">
        <v>582</v>
      </c>
      <c r="EB23" s="617">
        <v>315</v>
      </c>
      <c r="EC23" s="617">
        <v>3475</v>
      </c>
      <c r="ED23" s="617">
        <v>3352</v>
      </c>
      <c r="EE23" s="617">
        <v>989</v>
      </c>
      <c r="EF23" s="617">
        <v>704</v>
      </c>
      <c r="EG23" s="617">
        <v>738</v>
      </c>
      <c r="EH23" s="617">
        <v>733</v>
      </c>
      <c r="EI23" s="617">
        <v>926</v>
      </c>
      <c r="EJ23" s="617">
        <v>2230</v>
      </c>
      <c r="EK23" s="617">
        <v>1561</v>
      </c>
      <c r="EL23" s="617">
        <v>1088</v>
      </c>
      <c r="EM23" s="617">
        <v>929</v>
      </c>
      <c r="EN23" s="617">
        <v>1165</v>
      </c>
      <c r="EO23" s="617">
        <v>1131</v>
      </c>
      <c r="EP23" s="617">
        <v>3246</v>
      </c>
      <c r="EQ23" s="617">
        <v>607</v>
      </c>
      <c r="ER23" s="617">
        <v>906</v>
      </c>
      <c r="ES23" s="617">
        <v>638</v>
      </c>
      <c r="ET23" s="617">
        <v>1005</v>
      </c>
      <c r="EU23" s="617">
        <v>1441</v>
      </c>
      <c r="EV23" s="617">
        <v>1870</v>
      </c>
      <c r="EW23" s="617">
        <v>2039</v>
      </c>
      <c r="EX23" s="617">
        <v>2644</v>
      </c>
      <c r="EY23" s="617">
        <v>1610</v>
      </c>
      <c r="EZ23" s="617">
        <v>1098</v>
      </c>
      <c r="FA23" s="617">
        <v>934</v>
      </c>
      <c r="FB23" s="617">
        <v>962</v>
      </c>
      <c r="FC23" s="617">
        <v>1796</v>
      </c>
      <c r="FD23" s="617">
        <v>352</v>
      </c>
      <c r="FE23" s="617">
        <v>1134</v>
      </c>
      <c r="FF23" s="617">
        <v>1082</v>
      </c>
      <c r="FG23" s="617">
        <v>669</v>
      </c>
      <c r="FH23" s="617">
        <v>2010</v>
      </c>
      <c r="FI23" s="617">
        <v>1251</v>
      </c>
      <c r="FJ23" s="617">
        <v>1397</v>
      </c>
      <c r="FK23" s="617">
        <v>767</v>
      </c>
      <c r="FL23" s="617">
        <v>469</v>
      </c>
      <c r="FM23" s="617">
        <v>405</v>
      </c>
      <c r="FN23" s="617">
        <v>2926</v>
      </c>
      <c r="FO23" s="617">
        <v>1296</v>
      </c>
      <c r="FP23" s="617">
        <v>1068</v>
      </c>
      <c r="FQ23" s="617">
        <v>2844</v>
      </c>
      <c r="FR23" s="617">
        <v>2575</v>
      </c>
      <c r="FS23" s="617">
        <v>2087</v>
      </c>
      <c r="FT23" s="617">
        <v>4134</v>
      </c>
      <c r="FU23" s="617">
        <v>1528</v>
      </c>
      <c r="FV23" s="617">
        <v>548</v>
      </c>
      <c r="FW23" s="617">
        <v>845</v>
      </c>
      <c r="FX23" s="617">
        <v>1482</v>
      </c>
      <c r="FY23" s="617">
        <v>1085</v>
      </c>
      <c r="FZ23" s="617">
        <v>871</v>
      </c>
      <c r="GA23" s="617">
        <v>427</v>
      </c>
      <c r="GB23" s="617">
        <v>411</v>
      </c>
      <c r="GC23" s="617">
        <v>595</v>
      </c>
      <c r="GD23" s="617">
        <v>1419</v>
      </c>
      <c r="GE23" s="617">
        <v>2852</v>
      </c>
      <c r="GF23" s="617">
        <v>715</v>
      </c>
      <c r="GG23" s="617">
        <v>720</v>
      </c>
      <c r="GH23" s="617">
        <v>711</v>
      </c>
      <c r="GI23" s="617">
        <v>653</v>
      </c>
      <c r="GJ23" s="617">
        <v>538</v>
      </c>
      <c r="GK23" s="617">
        <v>332</v>
      </c>
      <c r="GL23" s="617">
        <v>732</v>
      </c>
      <c r="GM23" s="617">
        <v>1368</v>
      </c>
      <c r="GN23" s="617">
        <v>494</v>
      </c>
      <c r="GO23" s="617">
        <v>1841</v>
      </c>
      <c r="GP23" s="617">
        <v>1045</v>
      </c>
      <c r="GQ23" s="617">
        <v>949</v>
      </c>
      <c r="GR23" s="617">
        <v>886</v>
      </c>
      <c r="GS23" s="617">
        <v>757</v>
      </c>
      <c r="GT23" s="617">
        <v>1700</v>
      </c>
      <c r="GU23" s="617">
        <v>487</v>
      </c>
      <c r="GV23" s="617">
        <v>1054</v>
      </c>
      <c r="GW23" s="617">
        <v>408</v>
      </c>
      <c r="GX23" s="617">
        <v>1774</v>
      </c>
      <c r="GY23" s="617">
        <v>722</v>
      </c>
      <c r="GZ23" s="617">
        <v>435</v>
      </c>
      <c r="HA23" s="617">
        <v>3736</v>
      </c>
      <c r="HB23" s="617">
        <v>2380</v>
      </c>
      <c r="HC23" s="617">
        <v>760</v>
      </c>
      <c r="HD23" s="617">
        <v>617</v>
      </c>
      <c r="HE23" s="617">
        <v>522</v>
      </c>
      <c r="HF23" s="617">
        <v>1257</v>
      </c>
      <c r="HG23" s="617">
        <v>746</v>
      </c>
      <c r="HH23" s="617">
        <v>704</v>
      </c>
      <c r="HI23" s="617">
        <v>626</v>
      </c>
      <c r="HJ23" s="617">
        <v>961</v>
      </c>
      <c r="HK23" s="617">
        <v>1114</v>
      </c>
      <c r="HL23" s="617">
        <v>1054</v>
      </c>
      <c r="HM23" s="617">
        <v>385</v>
      </c>
      <c r="HN23" s="617">
        <v>1889</v>
      </c>
      <c r="HO23" s="617">
        <v>1912</v>
      </c>
      <c r="HP23" s="617">
        <v>1280</v>
      </c>
      <c r="HQ23" s="617">
        <v>778</v>
      </c>
      <c r="HR23" s="617">
        <v>1475</v>
      </c>
      <c r="HS23" s="617">
        <v>1927</v>
      </c>
      <c r="HT23" s="617">
        <v>954</v>
      </c>
      <c r="HU23" s="617">
        <v>996</v>
      </c>
      <c r="HV23" s="617">
        <v>488</v>
      </c>
      <c r="HW23" s="617">
        <v>789</v>
      </c>
      <c r="HX23" s="617">
        <v>621</v>
      </c>
      <c r="HY23" s="617">
        <v>715</v>
      </c>
      <c r="HZ23" s="617">
        <v>481</v>
      </c>
      <c r="IA23" s="617">
        <v>461</v>
      </c>
      <c r="IB23" s="617">
        <v>736</v>
      </c>
      <c r="IC23" s="617">
        <v>742</v>
      </c>
      <c r="ID23" s="617">
        <v>1552</v>
      </c>
      <c r="IE23" s="617">
        <v>951</v>
      </c>
      <c r="IF23" s="617">
        <v>751</v>
      </c>
      <c r="IG23" s="617">
        <v>1133</v>
      </c>
      <c r="IH23" s="617">
        <v>7112</v>
      </c>
      <c r="II23" s="617">
        <v>5262</v>
      </c>
      <c r="IJ23" s="617">
        <v>2842</v>
      </c>
      <c r="IK23" s="617">
        <v>1315</v>
      </c>
      <c r="IL23" s="617">
        <v>1301</v>
      </c>
      <c r="IM23" s="617">
        <v>629</v>
      </c>
      <c r="IN23" s="617">
        <v>707</v>
      </c>
      <c r="IO23" s="617">
        <v>1565</v>
      </c>
      <c r="IP23" s="617">
        <v>267</v>
      </c>
      <c r="IQ23" s="617">
        <v>487</v>
      </c>
      <c r="IR23" s="617">
        <v>325</v>
      </c>
      <c r="IS23" s="617">
        <v>529</v>
      </c>
      <c r="IT23" s="617">
        <v>457</v>
      </c>
      <c r="IU23" s="617">
        <v>382</v>
      </c>
      <c r="IV23" s="617">
        <v>240</v>
      </c>
      <c r="IW23" s="617">
        <v>221</v>
      </c>
      <c r="IX23" s="617">
        <v>422</v>
      </c>
      <c r="IY23" s="617">
        <v>596</v>
      </c>
      <c r="IZ23" s="617">
        <v>4342</v>
      </c>
      <c r="JA23" s="617">
        <v>1670</v>
      </c>
      <c r="JB23" s="617">
        <v>1107</v>
      </c>
      <c r="JC23" s="617">
        <v>455</v>
      </c>
      <c r="JD23" s="617">
        <v>953</v>
      </c>
      <c r="JE23" s="617">
        <v>702</v>
      </c>
      <c r="JF23" s="617">
        <v>536</v>
      </c>
      <c r="JG23" s="617">
        <v>985</v>
      </c>
      <c r="JH23" s="617">
        <v>1544</v>
      </c>
      <c r="JI23" s="617">
        <v>3666</v>
      </c>
      <c r="JJ23" s="617">
        <v>635</v>
      </c>
      <c r="JK23" s="617">
        <v>773</v>
      </c>
      <c r="JL23" s="617">
        <v>1151</v>
      </c>
      <c r="JM23" s="617">
        <v>994</v>
      </c>
      <c r="JN23" s="617">
        <v>1759</v>
      </c>
      <c r="JO23" s="617">
        <v>571</v>
      </c>
      <c r="JP23" s="617">
        <v>256</v>
      </c>
      <c r="JQ23" s="617">
        <v>383</v>
      </c>
      <c r="JR23" s="617">
        <v>601</v>
      </c>
      <c r="JS23" s="617">
        <v>588</v>
      </c>
      <c r="JT23" s="617">
        <v>1197</v>
      </c>
      <c r="JU23" s="617">
        <v>5136</v>
      </c>
    </row>
    <row r="24" spans="1:281" ht="23.25" customHeight="1" x14ac:dyDescent="0.3">
      <c r="A24" s="186"/>
      <c r="B24" s="64" t="s">
        <v>2</v>
      </c>
      <c r="C24" s="617">
        <v>932896.14100000006</v>
      </c>
      <c r="D24" s="617">
        <v>448654</v>
      </c>
      <c r="E24" s="617">
        <v>151422.141</v>
      </c>
      <c r="F24" s="617">
        <v>147070</v>
      </c>
      <c r="G24" s="617">
        <v>180850</v>
      </c>
      <c r="H24" s="617">
        <v>4900</v>
      </c>
      <c r="I24" s="413"/>
      <c r="J24" s="617">
        <v>43900</v>
      </c>
      <c r="K24" s="617">
        <v>20500</v>
      </c>
      <c r="L24" s="617">
        <v>26700</v>
      </c>
      <c r="M24" s="617">
        <v>10914</v>
      </c>
      <c r="N24" s="617">
        <v>12700</v>
      </c>
      <c r="O24" s="617">
        <v>10000</v>
      </c>
      <c r="P24" s="617">
        <v>10400</v>
      </c>
      <c r="Q24" s="617">
        <v>11100</v>
      </c>
      <c r="R24" s="617">
        <v>7040</v>
      </c>
      <c r="S24" s="617">
        <v>8140</v>
      </c>
      <c r="T24" s="617">
        <v>5310</v>
      </c>
      <c r="U24" s="617">
        <v>4050</v>
      </c>
      <c r="V24" s="617">
        <v>4690</v>
      </c>
      <c r="W24" s="617">
        <v>4320</v>
      </c>
      <c r="X24" s="617">
        <v>5010</v>
      </c>
      <c r="Y24" s="617">
        <v>4430</v>
      </c>
      <c r="Z24" s="617">
        <v>3570</v>
      </c>
      <c r="AA24" s="617">
        <v>4240</v>
      </c>
      <c r="AB24" s="617">
        <v>2480</v>
      </c>
      <c r="AC24" s="617">
        <v>4160</v>
      </c>
      <c r="AD24" s="617">
        <v>2830</v>
      </c>
      <c r="AE24" s="617">
        <v>2880</v>
      </c>
      <c r="AF24" s="617">
        <v>2210</v>
      </c>
      <c r="AG24" s="617">
        <v>1690</v>
      </c>
      <c r="AH24" s="617">
        <v>6470</v>
      </c>
      <c r="AI24" s="617">
        <v>4780</v>
      </c>
      <c r="AJ24" s="617">
        <v>4890</v>
      </c>
      <c r="AK24" s="617">
        <v>3390</v>
      </c>
      <c r="AL24" s="617">
        <v>1780</v>
      </c>
      <c r="AM24" s="617">
        <v>3850</v>
      </c>
      <c r="AN24" s="617">
        <v>7830</v>
      </c>
      <c r="AO24" s="617">
        <v>5460</v>
      </c>
      <c r="AP24" s="617">
        <v>2620</v>
      </c>
      <c r="AQ24" s="617">
        <v>6210</v>
      </c>
      <c r="AR24" s="617">
        <v>3970</v>
      </c>
      <c r="AS24" s="617">
        <v>3900</v>
      </c>
      <c r="AT24" s="617">
        <v>44100</v>
      </c>
      <c r="AU24" s="617">
        <v>18200</v>
      </c>
      <c r="AV24" s="617">
        <v>10400</v>
      </c>
      <c r="AW24" s="617">
        <v>8330</v>
      </c>
      <c r="AX24" s="617">
        <v>8180</v>
      </c>
      <c r="AY24" s="617">
        <v>6070</v>
      </c>
      <c r="AZ24" s="617">
        <v>5710</v>
      </c>
      <c r="BA24" s="617">
        <v>3620</v>
      </c>
      <c r="BB24" s="617">
        <v>1850</v>
      </c>
      <c r="BC24" s="617">
        <v>1850</v>
      </c>
      <c r="BD24" s="617">
        <v>6250</v>
      </c>
      <c r="BE24" s="617">
        <v>4140</v>
      </c>
      <c r="BF24" s="617">
        <v>2030</v>
      </c>
      <c r="BG24" s="617">
        <v>2320</v>
      </c>
      <c r="BH24" s="617">
        <v>2240</v>
      </c>
      <c r="BI24" s="617">
        <v>2280</v>
      </c>
      <c r="BJ24" s="617">
        <v>18300</v>
      </c>
      <c r="BK24" s="617">
        <v>12100</v>
      </c>
      <c r="BL24" s="617">
        <v>6100</v>
      </c>
      <c r="BM24" s="617">
        <v>3450</v>
      </c>
      <c r="BN24" s="617">
        <v>4000</v>
      </c>
      <c r="BO24" s="617">
        <v>2280</v>
      </c>
      <c r="BP24" s="617">
        <v>4210</v>
      </c>
      <c r="BQ24" s="617">
        <v>2230</v>
      </c>
      <c r="BR24" s="617">
        <v>16600</v>
      </c>
      <c r="BS24" s="617">
        <v>13640</v>
      </c>
      <c r="BT24" s="617">
        <v>10407</v>
      </c>
      <c r="BU24" s="617">
        <v>6080</v>
      </c>
      <c r="BV24" s="617">
        <v>4260</v>
      </c>
      <c r="BW24" s="617">
        <v>3990</v>
      </c>
      <c r="BX24" s="617">
        <v>3440</v>
      </c>
      <c r="BY24" s="617">
        <v>3080</v>
      </c>
      <c r="BZ24" s="617">
        <v>2730</v>
      </c>
      <c r="CA24" s="617">
        <v>2600</v>
      </c>
      <c r="CB24" s="617">
        <v>2490</v>
      </c>
      <c r="CC24" s="617">
        <v>1700</v>
      </c>
      <c r="CD24" s="617">
        <v>1560</v>
      </c>
      <c r="CE24" s="617">
        <v>1000</v>
      </c>
      <c r="CF24" s="617">
        <v>2740</v>
      </c>
      <c r="CG24" s="617">
        <v>1760</v>
      </c>
      <c r="CH24" s="617">
        <v>1570</v>
      </c>
      <c r="CI24" s="617">
        <v>1240</v>
      </c>
      <c r="CJ24" s="617">
        <v>950</v>
      </c>
      <c r="CK24" s="617">
        <v>850</v>
      </c>
      <c r="CL24" s="617">
        <v>800</v>
      </c>
      <c r="CM24" s="617">
        <v>800</v>
      </c>
      <c r="CN24" s="617">
        <v>770</v>
      </c>
      <c r="CO24" s="617">
        <v>740</v>
      </c>
      <c r="CP24" s="617">
        <v>600</v>
      </c>
      <c r="CQ24" s="617">
        <v>450</v>
      </c>
      <c r="CR24" s="617">
        <v>370</v>
      </c>
      <c r="CS24" s="617">
        <v>350</v>
      </c>
      <c r="CT24" s="617">
        <v>200</v>
      </c>
      <c r="CU24" s="617">
        <v>160</v>
      </c>
      <c r="CV24" s="617">
        <v>5310</v>
      </c>
      <c r="CW24" s="617">
        <v>2080</v>
      </c>
      <c r="CX24" s="617">
        <v>6840</v>
      </c>
      <c r="CY24" s="617">
        <v>2720</v>
      </c>
      <c r="CZ24" s="617">
        <v>649</v>
      </c>
      <c r="DA24" s="617">
        <v>15500</v>
      </c>
      <c r="DB24" s="617">
        <v>8930</v>
      </c>
      <c r="DC24" s="617">
        <v>6640</v>
      </c>
      <c r="DD24" s="617">
        <v>4406.1409999999996</v>
      </c>
      <c r="DE24" s="617">
        <v>3020</v>
      </c>
      <c r="DF24" s="617">
        <v>4700</v>
      </c>
      <c r="DG24" s="617">
        <v>1640</v>
      </c>
      <c r="DH24" s="617">
        <v>1060</v>
      </c>
      <c r="DI24" s="617">
        <v>17400</v>
      </c>
      <c r="DJ24" s="617">
        <v>15710</v>
      </c>
      <c r="DK24" s="617">
        <v>13700</v>
      </c>
      <c r="DL24" s="617">
        <v>11410</v>
      </c>
      <c r="DM24" s="617">
        <v>10600</v>
      </c>
      <c r="DN24" s="617">
        <v>8700</v>
      </c>
      <c r="DO24" s="617">
        <v>8250</v>
      </c>
      <c r="DP24" s="617">
        <v>7340</v>
      </c>
      <c r="DQ24" s="617">
        <v>4660</v>
      </c>
      <c r="DR24" s="617">
        <v>4590</v>
      </c>
      <c r="DS24" s="617">
        <v>3810</v>
      </c>
      <c r="DT24" s="617">
        <v>3750</v>
      </c>
      <c r="DU24" s="617">
        <v>2830</v>
      </c>
      <c r="DV24" s="617">
        <v>2690</v>
      </c>
      <c r="DW24" s="617">
        <v>10790</v>
      </c>
      <c r="DX24" s="617">
        <v>10800</v>
      </c>
      <c r="DY24" s="617">
        <v>3430</v>
      </c>
      <c r="DZ24" s="617">
        <v>2170</v>
      </c>
      <c r="EA24" s="617">
        <v>650</v>
      </c>
      <c r="EB24" s="617">
        <v>330</v>
      </c>
      <c r="EC24" s="617">
        <v>3460</v>
      </c>
      <c r="ED24" s="617">
        <v>3400</v>
      </c>
      <c r="EE24" s="617">
        <v>989</v>
      </c>
      <c r="EF24" s="617">
        <v>713</v>
      </c>
      <c r="EG24" s="617">
        <v>750</v>
      </c>
      <c r="EH24" s="617">
        <v>746</v>
      </c>
      <c r="EI24" s="617">
        <v>939</v>
      </c>
      <c r="EJ24" s="617">
        <v>2280</v>
      </c>
      <c r="EK24" s="617">
        <v>1590</v>
      </c>
      <c r="EL24" s="617">
        <v>1110</v>
      </c>
      <c r="EM24" s="617">
        <v>947</v>
      </c>
      <c r="EN24" s="617">
        <v>1190</v>
      </c>
      <c r="EO24" s="617">
        <v>1160</v>
      </c>
      <c r="EP24" s="617">
        <v>3320</v>
      </c>
      <c r="EQ24" s="617">
        <v>623</v>
      </c>
      <c r="ER24" s="617">
        <v>928</v>
      </c>
      <c r="ES24" s="617">
        <v>652</v>
      </c>
      <c r="ET24" s="617">
        <v>1030</v>
      </c>
      <c r="EU24" s="617">
        <v>1470</v>
      </c>
      <c r="EV24" s="617">
        <v>1920</v>
      </c>
      <c r="EW24" s="617">
        <v>2090</v>
      </c>
      <c r="EX24" s="617">
        <v>2710</v>
      </c>
      <c r="EY24" s="617">
        <v>1650</v>
      </c>
      <c r="EZ24" s="617">
        <v>1100</v>
      </c>
      <c r="FA24" s="617">
        <v>938</v>
      </c>
      <c r="FB24" s="617">
        <v>972</v>
      </c>
      <c r="FC24" s="617">
        <v>1830</v>
      </c>
      <c r="FD24" s="617">
        <v>359</v>
      </c>
      <c r="FE24" s="617">
        <v>1140</v>
      </c>
      <c r="FF24" s="617">
        <v>1090</v>
      </c>
      <c r="FG24" s="617">
        <v>679</v>
      </c>
      <c r="FH24" s="617">
        <v>2040</v>
      </c>
      <c r="FI24" s="617">
        <v>1260</v>
      </c>
      <c r="FJ24" s="617">
        <v>1410</v>
      </c>
      <c r="FK24" s="617">
        <v>775</v>
      </c>
      <c r="FL24" s="617">
        <v>474</v>
      </c>
      <c r="FM24" s="617">
        <v>414</v>
      </c>
      <c r="FN24" s="617">
        <v>2970</v>
      </c>
      <c r="FO24" s="617">
        <v>1310</v>
      </c>
      <c r="FP24" s="617">
        <v>1080</v>
      </c>
      <c r="FQ24" s="617">
        <v>2850</v>
      </c>
      <c r="FR24" s="617">
        <v>2570</v>
      </c>
      <c r="FS24" s="617">
        <v>2100</v>
      </c>
      <c r="FT24" s="617">
        <v>4220</v>
      </c>
      <c r="FU24" s="617">
        <v>1550</v>
      </c>
      <c r="FV24" s="617">
        <v>557</v>
      </c>
      <c r="FW24" s="617">
        <v>866</v>
      </c>
      <c r="FX24" s="617">
        <v>1490</v>
      </c>
      <c r="FY24" s="617">
        <v>1090</v>
      </c>
      <c r="FZ24" s="617">
        <v>885</v>
      </c>
      <c r="GA24" s="617">
        <v>430</v>
      </c>
      <c r="GB24" s="617">
        <v>421</v>
      </c>
      <c r="GC24" s="617">
        <v>594</v>
      </c>
      <c r="GD24" s="617">
        <v>1430</v>
      </c>
      <c r="GE24" s="617">
        <v>2900</v>
      </c>
      <c r="GF24" s="617">
        <v>718</v>
      </c>
      <c r="GG24" s="617">
        <v>717</v>
      </c>
      <c r="GH24" s="617">
        <v>724</v>
      </c>
      <c r="GI24" s="617">
        <v>667</v>
      </c>
      <c r="GJ24" s="617">
        <v>549</v>
      </c>
      <c r="GK24" s="617">
        <v>338</v>
      </c>
      <c r="GL24" s="617">
        <v>746</v>
      </c>
      <c r="GM24" s="617">
        <v>1390</v>
      </c>
      <c r="GN24" s="617">
        <v>494</v>
      </c>
      <c r="GO24" s="617">
        <v>1860</v>
      </c>
      <c r="GP24" s="617">
        <v>1040</v>
      </c>
      <c r="GQ24" s="617">
        <v>951</v>
      </c>
      <c r="GR24" s="617">
        <v>905</v>
      </c>
      <c r="GS24" s="617">
        <v>774</v>
      </c>
      <c r="GT24" s="617">
        <v>1720</v>
      </c>
      <c r="GU24" s="617">
        <v>498</v>
      </c>
      <c r="GV24" s="617">
        <v>1060</v>
      </c>
      <c r="GW24" s="617">
        <v>414</v>
      </c>
      <c r="GX24" s="617">
        <v>1790</v>
      </c>
      <c r="GY24" s="617">
        <v>730</v>
      </c>
      <c r="GZ24" s="617">
        <v>437</v>
      </c>
      <c r="HA24" s="617">
        <v>3800</v>
      </c>
      <c r="HB24" s="617">
        <v>2420</v>
      </c>
      <c r="HC24" s="617">
        <v>779</v>
      </c>
      <c r="HD24" s="617">
        <v>632</v>
      </c>
      <c r="HE24" s="617">
        <v>528</v>
      </c>
      <c r="HF24" s="617">
        <v>1290</v>
      </c>
      <c r="HG24" s="617">
        <v>758</v>
      </c>
      <c r="HH24" s="617">
        <v>722</v>
      </c>
      <c r="HI24" s="617">
        <v>640</v>
      </c>
      <c r="HJ24" s="617">
        <v>981</v>
      </c>
      <c r="HK24" s="617">
        <v>1140</v>
      </c>
      <c r="HL24" s="617">
        <v>1080</v>
      </c>
      <c r="HM24" s="617">
        <v>384</v>
      </c>
      <c r="HN24" s="617">
        <v>1910</v>
      </c>
      <c r="HO24" s="617">
        <v>1910</v>
      </c>
      <c r="HP24" s="617">
        <v>1280</v>
      </c>
      <c r="HQ24" s="617">
        <v>791</v>
      </c>
      <c r="HR24" s="617">
        <v>1520</v>
      </c>
      <c r="HS24" s="617">
        <v>1940</v>
      </c>
      <c r="HT24" s="617">
        <v>962</v>
      </c>
      <c r="HU24" s="617">
        <v>1020</v>
      </c>
      <c r="HV24" s="617">
        <v>493</v>
      </c>
      <c r="HW24" s="617">
        <v>804</v>
      </c>
      <c r="HX24" s="617">
        <v>633</v>
      </c>
      <c r="HY24" s="617">
        <v>730</v>
      </c>
      <c r="HZ24" s="617">
        <v>488</v>
      </c>
      <c r="IA24" s="617">
        <v>469</v>
      </c>
      <c r="IB24" s="617">
        <v>747</v>
      </c>
      <c r="IC24" s="617">
        <v>761</v>
      </c>
      <c r="ID24" s="617">
        <v>1580</v>
      </c>
      <c r="IE24" s="617">
        <v>920</v>
      </c>
      <c r="IF24" s="617">
        <v>720</v>
      </c>
      <c r="IG24" s="617">
        <v>1058</v>
      </c>
      <c r="IH24" s="617">
        <v>7140</v>
      </c>
      <c r="II24" s="617">
        <v>5290</v>
      </c>
      <c r="IJ24" s="617">
        <v>2850</v>
      </c>
      <c r="IK24" s="617">
        <v>1320</v>
      </c>
      <c r="IL24" s="617">
        <v>1310</v>
      </c>
      <c r="IM24" s="617">
        <v>652</v>
      </c>
      <c r="IN24" s="617">
        <v>735</v>
      </c>
      <c r="IO24" s="617">
        <v>1620</v>
      </c>
      <c r="IP24" s="617">
        <v>274</v>
      </c>
      <c r="IQ24" s="617">
        <v>502</v>
      </c>
      <c r="IR24" s="617">
        <v>334</v>
      </c>
      <c r="IS24" s="617">
        <v>547</v>
      </c>
      <c r="IT24" s="617">
        <v>475</v>
      </c>
      <c r="IU24" s="617">
        <v>394</v>
      </c>
      <c r="IV24" s="617">
        <v>249</v>
      </c>
      <c r="IW24" s="617">
        <v>229</v>
      </c>
      <c r="IX24" s="617">
        <v>437</v>
      </c>
      <c r="IY24" s="617">
        <v>616</v>
      </c>
      <c r="IZ24" s="617">
        <v>4480</v>
      </c>
      <c r="JA24" s="617">
        <v>1730</v>
      </c>
      <c r="JB24" s="617">
        <v>1140</v>
      </c>
      <c r="JC24" s="617">
        <v>466</v>
      </c>
      <c r="JD24" s="617">
        <v>949</v>
      </c>
      <c r="JE24" s="617">
        <v>712</v>
      </c>
      <c r="JF24" s="617">
        <v>553</v>
      </c>
      <c r="JG24" s="617">
        <v>1020</v>
      </c>
      <c r="JH24" s="617">
        <v>1590</v>
      </c>
      <c r="JI24" s="617">
        <v>3770</v>
      </c>
      <c r="JJ24" s="617">
        <v>652</v>
      </c>
      <c r="JK24" s="617">
        <v>794</v>
      </c>
      <c r="JL24" s="617">
        <v>1190</v>
      </c>
      <c r="JM24" s="617">
        <v>1020</v>
      </c>
      <c r="JN24" s="617">
        <v>1810</v>
      </c>
      <c r="JO24" s="617">
        <v>588</v>
      </c>
      <c r="JP24" s="617">
        <v>265</v>
      </c>
      <c r="JQ24" s="617">
        <v>398</v>
      </c>
      <c r="JR24" s="617">
        <v>622</v>
      </c>
      <c r="JS24" s="617">
        <v>604</v>
      </c>
      <c r="JT24" s="617">
        <v>1110</v>
      </c>
      <c r="JU24" s="617">
        <v>4900</v>
      </c>
    </row>
    <row r="25" spans="1:281" ht="16.95" customHeight="1" x14ac:dyDescent="0.3">
      <c r="A25" s="414"/>
      <c r="B25" s="414" t="s">
        <v>2338</v>
      </c>
      <c r="C25" s="20"/>
      <c r="D25" s="20"/>
      <c r="E25" s="20"/>
      <c r="F25" s="20"/>
      <c r="G25" s="20"/>
      <c r="H25" s="415"/>
      <c r="I25" s="20"/>
      <c r="J25" s="20"/>
      <c r="K25" s="21"/>
      <c r="L25" s="618"/>
      <c r="M25" s="618"/>
      <c r="N25" s="618"/>
      <c r="O25" s="618"/>
      <c r="P25" s="618"/>
      <c r="Q25" s="618"/>
      <c r="R25" s="618"/>
      <c r="S25" s="618"/>
      <c r="T25" s="618"/>
      <c r="U25" s="618"/>
      <c r="V25" s="618"/>
      <c r="W25" s="618"/>
      <c r="X25" s="618"/>
      <c r="Y25" s="618"/>
      <c r="Z25" s="618"/>
      <c r="AA25" s="618"/>
      <c r="AB25" s="618"/>
      <c r="AC25" s="618"/>
      <c r="AD25" s="618"/>
      <c r="AE25" s="618"/>
      <c r="AF25" s="618"/>
      <c r="AG25" s="618"/>
      <c r="AH25" s="618"/>
      <c r="AI25" s="618"/>
      <c r="AJ25" s="618"/>
      <c r="AK25" s="618"/>
      <c r="AL25" s="618"/>
      <c r="AM25" s="618"/>
      <c r="AN25" s="618"/>
      <c r="AO25" s="618"/>
      <c r="AP25" s="618"/>
      <c r="AQ25" s="618"/>
      <c r="AR25" s="618"/>
      <c r="AS25" s="618"/>
      <c r="AT25" s="618"/>
      <c r="AU25" s="618"/>
      <c r="AV25" s="618"/>
      <c r="AW25" s="618"/>
      <c r="AX25" s="618"/>
      <c r="AY25" s="618"/>
      <c r="AZ25" s="618"/>
      <c r="BA25" s="618"/>
      <c r="BB25" s="618"/>
      <c r="BC25" s="618"/>
      <c r="BD25" s="618"/>
      <c r="BE25" s="618"/>
      <c r="BF25" s="618"/>
      <c r="BG25" s="618"/>
      <c r="BH25" s="618"/>
      <c r="BI25" s="618"/>
      <c r="BJ25" s="21"/>
      <c r="BK25" s="618"/>
      <c r="BL25" s="618"/>
      <c r="BM25" s="618"/>
      <c r="BN25" s="618"/>
      <c r="BO25" s="618"/>
      <c r="BP25" s="618"/>
      <c r="BQ25" s="618"/>
      <c r="BR25" s="618"/>
      <c r="BS25" s="618"/>
      <c r="BT25" s="618"/>
      <c r="BU25" s="618"/>
      <c r="BV25" s="618"/>
      <c r="BW25" s="618"/>
      <c r="BX25" s="618"/>
      <c r="BY25" s="618"/>
      <c r="BZ25" s="618"/>
      <c r="CA25" s="618"/>
      <c r="CB25" s="618"/>
      <c r="CC25" s="618"/>
      <c r="CD25" s="618"/>
      <c r="CE25" s="618"/>
      <c r="CF25" s="618"/>
      <c r="CG25" s="618"/>
      <c r="CH25" s="618"/>
      <c r="CI25" s="618"/>
      <c r="CJ25" s="618"/>
      <c r="CK25" s="618"/>
      <c r="CL25" s="618"/>
      <c r="CM25" s="618"/>
      <c r="CN25" s="618"/>
      <c r="CO25" s="618"/>
      <c r="CP25" s="618"/>
      <c r="CQ25" s="618"/>
      <c r="CR25" s="618"/>
      <c r="CS25" s="618"/>
      <c r="CT25" s="618"/>
      <c r="CU25" s="618"/>
      <c r="CV25" s="618"/>
      <c r="CW25" s="618"/>
      <c r="CX25" s="618"/>
      <c r="CY25" s="618"/>
      <c r="CZ25" s="618"/>
      <c r="DA25" s="618"/>
      <c r="DB25" s="618"/>
      <c r="DC25" s="618"/>
      <c r="DD25" s="618"/>
      <c r="DE25" s="618"/>
      <c r="DF25" s="618"/>
      <c r="DG25" s="618"/>
      <c r="DH25" s="618"/>
      <c r="DI25" s="618"/>
      <c r="DJ25" s="618"/>
      <c r="DK25" s="618"/>
      <c r="DL25" s="618"/>
      <c r="DM25" s="618"/>
      <c r="DN25" s="618"/>
      <c r="DO25" s="618"/>
      <c r="DP25" s="21"/>
      <c r="DQ25" s="618"/>
      <c r="DR25" s="618"/>
      <c r="DS25" s="618"/>
      <c r="DT25" s="618"/>
      <c r="DU25" s="618"/>
      <c r="DV25" s="618"/>
      <c r="DW25" s="618"/>
      <c r="DX25" s="618"/>
      <c r="DY25" s="618"/>
      <c r="DZ25" s="618"/>
      <c r="EA25" s="618"/>
      <c r="EB25" s="618"/>
      <c r="EC25" s="618"/>
      <c r="ED25" s="618"/>
      <c r="EE25" s="618"/>
      <c r="EF25" s="618"/>
      <c r="EG25" s="618"/>
      <c r="EH25" s="618"/>
      <c r="EI25" s="618"/>
      <c r="EJ25" s="618"/>
      <c r="EK25" s="618"/>
      <c r="EL25" s="618"/>
      <c r="EM25" s="618"/>
      <c r="EN25" s="618"/>
      <c r="EO25" s="618"/>
      <c r="EP25" s="618"/>
      <c r="EQ25" s="618"/>
      <c r="ER25" s="618"/>
      <c r="ES25" s="618"/>
      <c r="ET25" s="618"/>
      <c r="EU25" s="618"/>
      <c r="EV25" s="618"/>
      <c r="EW25" s="618"/>
      <c r="EX25" s="618"/>
      <c r="EY25" s="618"/>
      <c r="EZ25" s="618"/>
      <c r="FA25" s="618"/>
      <c r="FB25" s="618"/>
      <c r="FC25" s="618"/>
      <c r="FD25" s="618"/>
      <c r="FE25" s="618"/>
      <c r="FF25" s="618"/>
      <c r="FG25" s="618"/>
      <c r="FH25" s="618"/>
      <c r="FI25" s="618"/>
      <c r="FJ25" s="618"/>
      <c r="FK25" s="618"/>
      <c r="FL25" s="618"/>
      <c r="FM25" s="618"/>
      <c r="FN25" s="618"/>
      <c r="FO25" s="618"/>
      <c r="FP25" s="618"/>
      <c r="FQ25" s="21"/>
      <c r="FR25" s="618"/>
      <c r="FS25" s="618"/>
      <c r="FT25" s="618"/>
      <c r="FU25" s="618"/>
      <c r="FV25" s="618"/>
      <c r="FW25" s="618"/>
      <c r="FX25" s="618"/>
      <c r="FY25" s="618"/>
      <c r="FZ25" s="618"/>
      <c r="GA25" s="618"/>
      <c r="GB25" s="618"/>
      <c r="GC25" s="618"/>
      <c r="GD25" s="618"/>
      <c r="GE25" s="618"/>
      <c r="GF25" s="618"/>
      <c r="GG25" s="618"/>
      <c r="GH25" s="618"/>
      <c r="GI25" s="618"/>
      <c r="GJ25" s="618"/>
      <c r="GK25" s="618"/>
      <c r="GL25" s="618"/>
      <c r="GM25" s="618"/>
      <c r="GN25" s="618"/>
      <c r="GO25" s="618"/>
      <c r="GP25" s="618"/>
      <c r="GQ25" s="618"/>
      <c r="GR25" s="618"/>
      <c r="GS25" s="618"/>
      <c r="GT25" s="618"/>
      <c r="GU25" s="618"/>
      <c r="GV25" s="618"/>
      <c r="GW25" s="618"/>
      <c r="GX25" s="618"/>
      <c r="GY25" s="618"/>
      <c r="GZ25" s="618"/>
      <c r="HA25" s="618"/>
      <c r="HB25" s="618"/>
      <c r="HC25" s="618"/>
      <c r="HD25" s="618"/>
      <c r="HE25" s="618"/>
      <c r="HF25" s="618"/>
      <c r="HG25" s="618"/>
      <c r="HH25" s="618"/>
      <c r="HI25" s="618"/>
      <c r="HJ25" s="618"/>
      <c r="HK25" s="618"/>
      <c r="HL25" s="618"/>
      <c r="HM25" s="618"/>
      <c r="HN25" s="618"/>
      <c r="HO25" s="618"/>
      <c r="HP25" s="618"/>
      <c r="HQ25" s="618"/>
      <c r="HR25" s="618"/>
      <c r="HS25" s="618"/>
      <c r="HT25" s="618"/>
      <c r="HU25" s="618"/>
      <c r="HV25" s="618"/>
      <c r="HW25" s="618"/>
      <c r="HX25" s="618"/>
      <c r="HY25" s="618"/>
      <c r="HZ25" s="618"/>
      <c r="IA25" s="618"/>
      <c r="IB25" s="618"/>
      <c r="IC25" s="618"/>
      <c r="ID25" s="618"/>
      <c r="IE25" s="618"/>
      <c r="IF25" s="618"/>
      <c r="IG25" s="618"/>
      <c r="IH25" s="618"/>
      <c r="II25" s="618"/>
      <c r="IJ25" s="618"/>
      <c r="IK25" s="618"/>
      <c r="IL25" s="618"/>
      <c r="IM25" s="618"/>
      <c r="IN25" s="618"/>
      <c r="IO25" s="618"/>
      <c r="IP25" s="618"/>
      <c r="IQ25" s="618"/>
      <c r="IR25" s="618"/>
      <c r="IS25" s="618"/>
      <c r="IT25" s="618"/>
      <c r="IU25" s="618"/>
      <c r="IV25" s="618"/>
      <c r="IW25" s="618"/>
      <c r="IX25" s="618"/>
      <c r="IY25" s="618"/>
      <c r="IZ25" s="618"/>
      <c r="JA25" s="618"/>
      <c r="JB25" s="618"/>
      <c r="JC25" s="618"/>
      <c r="JD25" s="618"/>
      <c r="JE25" s="618"/>
      <c r="JF25" s="618"/>
    </row>
    <row r="26" spans="1:281" ht="15.6" customHeight="1" x14ac:dyDescent="0.3">
      <c r="A26" s="414"/>
      <c r="B26" s="414" t="s">
        <v>2355</v>
      </c>
      <c r="C26" s="20"/>
      <c r="D26" s="20"/>
      <c r="E26" s="20"/>
      <c r="F26" s="20"/>
      <c r="G26" s="20"/>
      <c r="H26" s="20"/>
      <c r="I26" s="20"/>
      <c r="J26" s="21"/>
      <c r="K26" s="23"/>
      <c r="L26" s="618"/>
      <c r="M26" s="618"/>
      <c r="N26" s="618"/>
      <c r="O26" s="618"/>
      <c r="P26" s="618"/>
      <c r="Q26" s="618"/>
      <c r="R26" s="618"/>
      <c r="S26" s="618"/>
      <c r="T26" s="618"/>
      <c r="U26" s="618"/>
      <c r="V26" s="618"/>
      <c r="W26" s="618"/>
      <c r="X26" s="618"/>
      <c r="Y26" s="618"/>
      <c r="Z26" s="618"/>
      <c r="AA26" s="618"/>
      <c r="AB26" s="618"/>
      <c r="AC26" s="618"/>
      <c r="AD26" s="618"/>
      <c r="AE26" s="618"/>
      <c r="AF26" s="618"/>
      <c r="AG26" s="618"/>
      <c r="AH26" s="618"/>
      <c r="AI26" s="618"/>
      <c r="AJ26" s="618"/>
      <c r="AK26" s="618"/>
      <c r="AL26" s="618"/>
      <c r="AM26" s="618"/>
      <c r="AN26" s="618"/>
      <c r="AO26" s="618"/>
      <c r="AP26" s="618"/>
      <c r="AQ26" s="618"/>
      <c r="AR26" s="618"/>
      <c r="AS26" s="618"/>
      <c r="AT26" s="618"/>
      <c r="AU26" s="618"/>
      <c r="AV26" s="618"/>
      <c r="AW26" s="618"/>
      <c r="AX26" s="618"/>
      <c r="AY26" s="618"/>
      <c r="AZ26" s="618"/>
      <c r="BA26" s="618"/>
      <c r="BB26" s="618"/>
      <c r="BC26" s="618"/>
      <c r="BD26" s="618"/>
      <c r="BE26" s="618"/>
      <c r="BF26" s="618"/>
      <c r="BG26" s="618"/>
      <c r="BH26" s="618"/>
      <c r="BI26" s="618"/>
      <c r="BJ26" s="618"/>
      <c r="BK26" s="618"/>
      <c r="BL26" s="618"/>
      <c r="BM26" s="618"/>
      <c r="BN26" s="21"/>
      <c r="BO26" s="23"/>
      <c r="BP26" s="618"/>
      <c r="BQ26" s="618"/>
      <c r="BR26" s="618"/>
      <c r="BS26" s="618"/>
      <c r="BT26" s="618"/>
      <c r="BU26" s="618"/>
      <c r="BV26" s="618"/>
      <c r="BW26" s="618"/>
      <c r="BX26" s="618"/>
      <c r="BY26" s="618"/>
      <c r="BZ26" s="618"/>
      <c r="CA26" s="618"/>
      <c r="CB26" s="618"/>
      <c r="CC26" s="618"/>
      <c r="CD26" s="618"/>
      <c r="CE26" s="618"/>
      <c r="CF26" s="618"/>
      <c r="CG26" s="618"/>
      <c r="CH26" s="618"/>
      <c r="CI26" s="618"/>
      <c r="CJ26" s="618"/>
      <c r="CK26" s="618"/>
      <c r="CL26" s="618"/>
      <c r="CM26" s="618"/>
      <c r="CN26" s="618"/>
      <c r="CO26" s="618"/>
      <c r="CP26" s="618"/>
      <c r="CQ26" s="618"/>
      <c r="CR26" s="618"/>
      <c r="CS26" s="618"/>
      <c r="CT26" s="618"/>
      <c r="CU26" s="618"/>
      <c r="CV26" s="618"/>
      <c r="CW26" s="618"/>
      <c r="CX26" s="618"/>
      <c r="CY26" s="618"/>
      <c r="CZ26" s="618"/>
      <c r="DA26" s="618"/>
      <c r="DB26" s="618"/>
      <c r="DC26" s="618"/>
      <c r="DD26" s="618"/>
      <c r="DE26" s="618"/>
      <c r="DF26" s="618"/>
      <c r="DG26" s="618"/>
      <c r="DH26" s="618"/>
      <c r="DI26" s="618"/>
      <c r="DJ26" s="618"/>
      <c r="DK26" s="618"/>
      <c r="DL26" s="618"/>
      <c r="DM26" s="618"/>
      <c r="DN26" s="618"/>
      <c r="DO26" s="618"/>
      <c r="DP26" s="618"/>
      <c r="DQ26" s="618"/>
      <c r="DR26" s="618"/>
      <c r="DS26" s="618"/>
      <c r="DT26" s="21"/>
      <c r="DU26" s="23"/>
      <c r="DV26" s="618"/>
      <c r="DW26" s="618"/>
      <c r="DX26" s="618"/>
      <c r="DY26" s="618"/>
      <c r="DZ26" s="618"/>
      <c r="EA26" s="618"/>
      <c r="EB26" s="618"/>
      <c r="EC26" s="618"/>
      <c r="ED26" s="618"/>
      <c r="EE26" s="618"/>
      <c r="EF26" s="618"/>
      <c r="EG26" s="618"/>
      <c r="EH26" s="618"/>
      <c r="EI26" s="618"/>
      <c r="EJ26" s="618"/>
      <c r="EK26" s="618"/>
      <c r="EL26" s="618"/>
      <c r="EM26" s="618"/>
      <c r="EN26" s="618"/>
      <c r="EO26" s="618"/>
      <c r="EP26" s="618"/>
      <c r="EQ26" s="618"/>
      <c r="ER26" s="618"/>
      <c r="ES26" s="618"/>
      <c r="ET26" s="618"/>
      <c r="EU26" s="618"/>
      <c r="EV26" s="618"/>
      <c r="EW26" s="618"/>
      <c r="EX26" s="618"/>
      <c r="EY26" s="618"/>
      <c r="EZ26" s="618"/>
      <c r="FA26" s="618"/>
      <c r="FB26" s="618"/>
      <c r="FC26" s="618"/>
      <c r="FD26" s="618"/>
      <c r="FE26" s="618"/>
      <c r="FF26" s="618"/>
      <c r="FG26" s="618"/>
      <c r="FH26" s="618"/>
      <c r="FI26" s="618"/>
      <c r="FJ26" s="618"/>
      <c r="FK26" s="618"/>
      <c r="FL26" s="618"/>
      <c r="FM26" s="618"/>
      <c r="FN26" s="618"/>
      <c r="FO26" s="618"/>
      <c r="FP26" s="618"/>
      <c r="FQ26" s="618"/>
      <c r="FR26" s="618"/>
      <c r="FS26" s="618"/>
      <c r="FT26" s="618"/>
      <c r="FU26" s="618"/>
      <c r="FV26" s="21"/>
      <c r="FW26" s="23"/>
      <c r="FX26" s="618"/>
      <c r="FY26" s="618"/>
      <c r="FZ26" s="618"/>
      <c r="GA26" s="618"/>
      <c r="GB26" s="618"/>
      <c r="GC26" s="618"/>
      <c r="GD26" s="618"/>
      <c r="GE26" s="618"/>
      <c r="GF26" s="618"/>
      <c r="GG26" s="618"/>
      <c r="GH26" s="618"/>
      <c r="GI26" s="618"/>
      <c r="GJ26" s="618"/>
      <c r="GK26" s="618"/>
      <c r="GL26" s="618"/>
      <c r="GM26" s="618"/>
      <c r="GN26" s="618"/>
      <c r="GO26" s="618"/>
      <c r="GP26" s="618"/>
      <c r="GQ26" s="618"/>
      <c r="GR26" s="618"/>
      <c r="GS26" s="618"/>
      <c r="GT26" s="618"/>
      <c r="GU26" s="618"/>
      <c r="GV26" s="618"/>
      <c r="GW26" s="618"/>
      <c r="GX26" s="618"/>
      <c r="GY26" s="618"/>
      <c r="GZ26" s="618"/>
      <c r="HA26" s="618"/>
      <c r="HB26" s="618"/>
      <c r="HC26" s="618"/>
      <c r="HD26" s="618"/>
      <c r="HE26" s="618"/>
      <c r="HF26" s="618"/>
      <c r="HG26" s="618"/>
      <c r="HH26" s="618"/>
      <c r="HI26" s="618"/>
      <c r="HJ26" s="618"/>
      <c r="HK26" s="618"/>
      <c r="HL26" s="618"/>
      <c r="HM26" s="618"/>
      <c r="HN26" s="618"/>
      <c r="HO26" s="618"/>
      <c r="HP26" s="618"/>
      <c r="HQ26" s="618"/>
      <c r="HR26" s="618"/>
      <c r="HS26" s="618"/>
      <c r="HT26" s="618"/>
      <c r="HU26" s="618"/>
      <c r="HV26" s="618"/>
      <c r="HW26" s="618"/>
      <c r="HX26" s="618"/>
      <c r="HY26" s="618"/>
      <c r="HZ26" s="618"/>
      <c r="IA26" s="618"/>
      <c r="IB26" s="618"/>
      <c r="IC26" s="618"/>
      <c r="ID26" s="618"/>
      <c r="IE26" s="618"/>
      <c r="IF26" s="618"/>
      <c r="IG26" s="618"/>
      <c r="IH26" s="618"/>
      <c r="II26" s="618"/>
      <c r="IJ26" s="618"/>
      <c r="IK26" s="618"/>
      <c r="IL26" s="618"/>
      <c r="IM26" s="618"/>
      <c r="IN26" s="618"/>
      <c r="IO26" s="618"/>
      <c r="IP26" s="618"/>
      <c r="IQ26" s="618"/>
      <c r="IR26" s="618"/>
      <c r="IS26" s="618"/>
      <c r="IT26" s="618"/>
      <c r="IU26" s="618"/>
      <c r="IV26" s="618"/>
      <c r="IW26" s="618"/>
      <c r="IX26" s="618"/>
      <c r="IY26" s="618"/>
      <c r="IZ26" s="618"/>
      <c r="JA26" s="618"/>
      <c r="JB26" s="618"/>
      <c r="JC26" s="618"/>
      <c r="JD26" s="618"/>
      <c r="JE26" s="618"/>
      <c r="JF26" s="618"/>
      <c r="JG26" s="618"/>
      <c r="JH26" s="618"/>
      <c r="JI26" s="618"/>
      <c r="JJ26" s="618"/>
      <c r="JK26" s="618"/>
      <c r="JL26" s="618"/>
      <c r="JM26" s="618"/>
    </row>
    <row r="27" spans="1:281" ht="23.25" customHeight="1" x14ac:dyDescent="0.3">
      <c r="J27" s="786"/>
      <c r="K27" s="786"/>
      <c r="L27" s="786"/>
      <c r="M27" s="786"/>
      <c r="N27" s="786"/>
      <c r="O27" s="786"/>
      <c r="P27" s="786"/>
      <c r="Q27" s="786"/>
      <c r="R27" s="786"/>
      <c r="S27" s="786"/>
      <c r="T27" s="786"/>
      <c r="U27" s="786"/>
      <c r="V27" s="786"/>
      <c r="W27" s="786"/>
      <c r="X27" s="786"/>
      <c r="Y27" s="786"/>
      <c r="Z27" s="786"/>
      <c r="AA27" s="786"/>
      <c r="AB27" s="786"/>
      <c r="AC27" s="786"/>
      <c r="AD27" s="786"/>
      <c r="AE27" s="786"/>
      <c r="AF27" s="786"/>
      <c r="AG27" s="786"/>
      <c r="AH27" s="786"/>
      <c r="AI27" s="786"/>
      <c r="AJ27" s="786"/>
      <c r="AK27" s="786"/>
      <c r="AL27" s="786"/>
      <c r="AM27" s="786"/>
      <c r="AN27" s="786"/>
      <c r="AO27" s="786"/>
      <c r="AP27" s="786"/>
      <c r="AQ27" s="786"/>
      <c r="AR27" s="786"/>
      <c r="AS27" s="786"/>
      <c r="AT27" s="786"/>
      <c r="AU27" s="786"/>
      <c r="AV27" s="786"/>
      <c r="AW27" s="786"/>
      <c r="AX27" s="786"/>
      <c r="AY27" s="786"/>
      <c r="AZ27" s="786"/>
      <c r="BA27" s="786"/>
      <c r="BB27" s="786"/>
      <c r="BC27" s="786"/>
      <c r="BD27" s="786"/>
      <c r="BE27" s="786"/>
      <c r="BF27" s="786"/>
      <c r="BG27" s="786"/>
      <c r="BH27" s="786"/>
      <c r="BI27" s="786"/>
      <c r="BJ27" s="786"/>
      <c r="BK27" s="786"/>
      <c r="BL27" s="786"/>
      <c r="BM27" s="786"/>
      <c r="BN27" s="786"/>
      <c r="BO27" s="786"/>
      <c r="BP27" s="786"/>
      <c r="BQ27" s="786"/>
      <c r="BR27" s="786"/>
      <c r="BS27" s="786"/>
      <c r="BT27" s="786"/>
      <c r="BU27" s="786"/>
      <c r="BV27" s="786"/>
      <c r="BW27" s="786"/>
      <c r="BX27" s="786"/>
      <c r="BY27" s="786"/>
      <c r="BZ27" s="786"/>
      <c r="CA27" s="786"/>
      <c r="CB27" s="786"/>
      <c r="CC27" s="786"/>
      <c r="CD27" s="786"/>
      <c r="CE27" s="786"/>
      <c r="CF27" s="786"/>
      <c r="CG27" s="786"/>
      <c r="CH27" s="786"/>
      <c r="CI27" s="786"/>
      <c r="CJ27" s="786"/>
      <c r="CK27" s="786"/>
      <c r="CL27" s="786"/>
      <c r="CM27" s="786"/>
      <c r="CN27" s="786"/>
      <c r="CO27" s="786"/>
      <c r="CP27" s="786"/>
      <c r="CQ27" s="786"/>
      <c r="CR27" s="786"/>
      <c r="CS27" s="786"/>
      <c r="CT27" s="786"/>
      <c r="CU27" s="786"/>
      <c r="CV27" s="786"/>
      <c r="CW27" s="786"/>
      <c r="CX27" s="786"/>
      <c r="CY27" s="786"/>
      <c r="CZ27" s="786"/>
      <c r="DA27" s="786"/>
      <c r="DB27" s="786"/>
      <c r="DC27" s="786"/>
      <c r="DD27" s="786"/>
      <c r="DE27" s="786"/>
      <c r="DF27" s="786"/>
      <c r="DG27" s="786"/>
      <c r="DH27" s="786"/>
      <c r="DI27" s="786"/>
      <c r="DJ27" s="786"/>
      <c r="DK27" s="786"/>
      <c r="DL27" s="786"/>
      <c r="DM27" s="786"/>
      <c r="DN27" s="786"/>
      <c r="DO27" s="786"/>
      <c r="DP27" s="786"/>
      <c r="DQ27" s="786"/>
      <c r="DR27" s="786"/>
      <c r="DS27" s="786"/>
      <c r="DT27" s="786"/>
      <c r="DU27" s="786"/>
      <c r="DV27" s="786"/>
      <c r="DW27" s="786"/>
      <c r="DX27" s="786"/>
      <c r="DY27" s="786"/>
      <c r="DZ27" s="786"/>
      <c r="EA27" s="786"/>
      <c r="EB27" s="786"/>
      <c r="EC27" s="786"/>
      <c r="ED27" s="786"/>
      <c r="EE27" s="786"/>
      <c r="EF27" s="786"/>
      <c r="EG27" s="786"/>
      <c r="EH27" s="786"/>
      <c r="EI27" s="786"/>
      <c r="EJ27" s="786"/>
      <c r="EK27" s="786"/>
      <c r="EL27" s="786"/>
      <c r="EM27" s="786"/>
      <c r="EN27" s="786"/>
      <c r="EO27" s="786"/>
      <c r="EP27" s="786"/>
      <c r="EQ27" s="786"/>
      <c r="ER27" s="786"/>
      <c r="ES27" s="786"/>
      <c r="ET27" s="786"/>
      <c r="EU27" s="786"/>
      <c r="EV27" s="786"/>
      <c r="EW27" s="786"/>
      <c r="EX27" s="786"/>
      <c r="EY27" s="786"/>
      <c r="EZ27" s="786"/>
      <c r="FA27" s="786"/>
      <c r="FB27" s="786"/>
      <c r="FC27" s="786"/>
      <c r="FD27" s="786"/>
      <c r="FE27" s="786"/>
      <c r="FF27" s="786"/>
      <c r="FG27" s="786"/>
      <c r="FH27" s="786"/>
      <c r="FI27" s="786"/>
      <c r="FJ27" s="786"/>
      <c r="FK27" s="786"/>
      <c r="FL27" s="786"/>
      <c r="FM27" s="786"/>
      <c r="FN27" s="786"/>
      <c r="FO27" s="786"/>
      <c r="FP27" s="786"/>
      <c r="FQ27" s="786"/>
      <c r="FR27" s="786"/>
      <c r="FS27" s="786"/>
      <c r="FT27" s="786"/>
      <c r="FU27" s="786"/>
      <c r="FV27" s="786"/>
      <c r="FW27" s="786"/>
      <c r="FX27" s="786"/>
      <c r="FY27" s="786"/>
      <c r="FZ27" s="786"/>
      <c r="GA27" s="786"/>
      <c r="GB27" s="786"/>
      <c r="GC27" s="786"/>
      <c r="GD27" s="786"/>
      <c r="GE27" s="786"/>
      <c r="GF27" s="786"/>
      <c r="GG27" s="786"/>
      <c r="GH27" s="786"/>
      <c r="GI27" s="786"/>
      <c r="GJ27" s="786"/>
      <c r="GK27" s="786"/>
      <c r="GL27" s="786"/>
      <c r="GM27" s="786"/>
      <c r="GN27" s="786"/>
      <c r="GO27" s="786"/>
      <c r="GP27" s="786"/>
      <c r="GQ27" s="786"/>
      <c r="GR27" s="786"/>
      <c r="GS27" s="786"/>
      <c r="GT27" s="786"/>
      <c r="GU27" s="786"/>
      <c r="GV27" s="786"/>
      <c r="GW27" s="786"/>
      <c r="GX27" s="786"/>
      <c r="GY27" s="786"/>
      <c r="GZ27" s="786"/>
      <c r="HA27" s="786"/>
      <c r="HB27" s="786"/>
      <c r="HC27" s="786"/>
      <c r="HD27" s="786"/>
      <c r="HE27" s="786"/>
      <c r="HF27" s="786"/>
      <c r="HG27" s="786"/>
      <c r="HH27" s="786"/>
      <c r="HI27" s="786"/>
      <c r="HJ27" s="786"/>
      <c r="HK27" s="786"/>
      <c r="HL27" s="786"/>
      <c r="HM27" s="786"/>
      <c r="HN27" s="786"/>
      <c r="HO27" s="786"/>
      <c r="HP27" s="786"/>
      <c r="HQ27" s="786"/>
      <c r="HR27" s="786"/>
      <c r="HS27" s="786"/>
      <c r="HT27" s="786"/>
      <c r="HU27" s="786"/>
      <c r="HV27" s="786"/>
      <c r="HW27" s="786"/>
      <c r="HX27" s="786"/>
      <c r="HY27" s="786"/>
      <c r="HZ27" s="786"/>
      <c r="IA27" s="786"/>
      <c r="IB27" s="786"/>
      <c r="IC27" s="786"/>
      <c r="ID27" s="786"/>
      <c r="IE27" s="786"/>
      <c r="IF27" s="786"/>
      <c r="IG27" s="786"/>
      <c r="IH27" s="786"/>
      <c r="II27" s="786"/>
      <c r="IJ27" s="786"/>
      <c r="IK27" s="786"/>
      <c r="IL27" s="786"/>
      <c r="IM27" s="786"/>
      <c r="IN27" s="786"/>
      <c r="IO27" s="786"/>
      <c r="IP27" s="786"/>
      <c r="IQ27" s="786"/>
      <c r="IR27" s="786"/>
      <c r="IS27" s="786"/>
      <c r="IT27" s="786"/>
      <c r="IU27" s="786"/>
      <c r="IV27" s="786"/>
      <c r="IW27" s="786"/>
      <c r="IX27" s="786"/>
      <c r="IY27" s="786"/>
      <c r="IZ27" s="786"/>
      <c r="JA27" s="786"/>
      <c r="JB27" s="786"/>
      <c r="JC27" s="786"/>
      <c r="JD27" s="786"/>
      <c r="JE27" s="786"/>
      <c r="JF27" s="786"/>
      <c r="JG27" s="786"/>
      <c r="JH27" s="786"/>
      <c r="JI27" s="786"/>
      <c r="JJ27" s="786"/>
      <c r="JK27" s="786"/>
      <c r="JL27" s="786"/>
      <c r="JM27" s="786"/>
      <c r="JN27" s="786"/>
      <c r="JO27" s="786"/>
      <c r="JP27" s="786"/>
      <c r="JQ27" s="786"/>
      <c r="JR27" s="786"/>
      <c r="JS27" s="786"/>
      <c r="JT27" s="786"/>
      <c r="JU27" s="786"/>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2" customHeight="1" x14ac:dyDescent="0.2"/>
  <cols>
    <col min="1" max="1" width="3.109375" style="34" customWidth="1"/>
    <col min="2" max="2" width="10.88671875" style="43" customWidth="1"/>
    <col min="3" max="3" width="33.77734375" style="38" customWidth="1"/>
    <col min="4" max="5" width="15.21875" style="35" customWidth="1"/>
    <col min="6" max="6" width="15.21875" style="39" customWidth="1"/>
    <col min="7" max="7" width="15.21875" style="34" customWidth="1"/>
    <col min="8" max="9" width="15.21875" style="40" customWidth="1"/>
    <col min="10" max="10" width="31.21875" style="34" customWidth="1"/>
    <col min="11" max="11" width="9" style="34" customWidth="1"/>
    <col min="12" max="12" width="9" style="34"/>
    <col min="13" max="13" width="11.44140625" style="34" bestFit="1" customWidth="1"/>
    <col min="14" max="14" width="10.109375" style="34" bestFit="1" customWidth="1"/>
    <col min="15" max="16384" width="9" style="34"/>
  </cols>
  <sheetData>
    <row r="1" spans="2:14" ht="14.4" customHeight="1" x14ac:dyDescent="0.2">
      <c r="B1" s="37"/>
    </row>
    <row r="2" spans="2:14" s="24" customFormat="1" ht="20.399999999999999" customHeight="1" x14ac:dyDescent="0.2">
      <c r="B2" s="819" t="s">
        <v>67</v>
      </c>
      <c r="C2" s="815" t="s">
        <v>24</v>
      </c>
      <c r="D2" s="417"/>
      <c r="E2" s="820" t="s">
        <v>23</v>
      </c>
      <c r="F2" s="821"/>
      <c r="G2" s="818" t="s">
        <v>22</v>
      </c>
      <c r="H2" s="818"/>
      <c r="I2" s="818"/>
      <c r="J2" s="822" t="s">
        <v>25</v>
      </c>
    </row>
    <row r="3" spans="2:14" s="24" customFormat="1" ht="27" customHeight="1" x14ac:dyDescent="0.2">
      <c r="B3" s="813"/>
      <c r="C3" s="816"/>
      <c r="D3" s="25" t="s">
        <v>949</v>
      </c>
      <c r="E3" s="26" t="s">
        <v>21</v>
      </c>
      <c r="F3" s="27" t="s">
        <v>1109</v>
      </c>
      <c r="G3" s="28" t="s">
        <v>21</v>
      </c>
      <c r="H3" s="29" t="s">
        <v>20</v>
      </c>
      <c r="I3" s="29" t="s">
        <v>1110</v>
      </c>
      <c r="J3" s="808"/>
    </row>
    <row r="4" spans="2:14" s="24" customFormat="1" ht="16.2" customHeight="1" x14ac:dyDescent="0.2">
      <c r="B4" s="814"/>
      <c r="C4" s="817"/>
      <c r="D4" s="30" t="s">
        <v>885</v>
      </c>
      <c r="E4" s="30" t="s">
        <v>885</v>
      </c>
      <c r="F4" s="31" t="s">
        <v>1111</v>
      </c>
      <c r="G4" s="32" t="s">
        <v>885</v>
      </c>
      <c r="H4" s="33" t="s">
        <v>18</v>
      </c>
      <c r="I4" s="33" t="s">
        <v>1111</v>
      </c>
      <c r="J4" s="809"/>
    </row>
    <row r="5" spans="2:14" ht="16.2" customHeight="1" x14ac:dyDescent="0.2">
      <c r="B5" s="338" t="s">
        <v>74</v>
      </c>
      <c r="C5" s="593" t="s">
        <v>126</v>
      </c>
      <c r="D5" s="594">
        <v>47000</v>
      </c>
      <c r="E5" s="594">
        <v>48000</v>
      </c>
      <c r="F5" s="595">
        <v>3.8</v>
      </c>
      <c r="G5" s="594">
        <v>46500</v>
      </c>
      <c r="H5" s="596">
        <v>4</v>
      </c>
      <c r="I5" s="595">
        <v>4</v>
      </c>
      <c r="J5" s="597" t="s">
        <v>27</v>
      </c>
      <c r="M5" s="35"/>
      <c r="N5" s="36"/>
    </row>
    <row r="6" spans="2:14" ht="16.2" customHeight="1" x14ac:dyDescent="0.2">
      <c r="B6" s="338" t="s">
        <v>68</v>
      </c>
      <c r="C6" s="437" t="s">
        <v>127</v>
      </c>
      <c r="D6" s="438">
        <v>20900</v>
      </c>
      <c r="E6" s="439">
        <v>20100</v>
      </c>
      <c r="F6" s="440">
        <v>4.3</v>
      </c>
      <c r="G6" s="439">
        <v>21300</v>
      </c>
      <c r="H6" s="440">
        <v>4.1000000000000005</v>
      </c>
      <c r="I6" s="440">
        <v>4.3999999999999995</v>
      </c>
      <c r="J6" s="441" t="s">
        <v>26</v>
      </c>
      <c r="M6" s="35"/>
      <c r="N6" s="36"/>
    </row>
    <row r="7" spans="2:14" ht="16.2" customHeight="1" x14ac:dyDescent="0.2">
      <c r="B7" s="338" t="s">
        <v>75</v>
      </c>
      <c r="C7" s="437" t="s">
        <v>128</v>
      </c>
      <c r="D7" s="438">
        <v>26800</v>
      </c>
      <c r="E7" s="439">
        <v>27100</v>
      </c>
      <c r="F7" s="440">
        <v>4.2</v>
      </c>
      <c r="G7" s="439">
        <v>26400</v>
      </c>
      <c r="H7" s="440">
        <v>3.9</v>
      </c>
      <c r="I7" s="440">
        <v>4.3999999999999995</v>
      </c>
      <c r="J7" s="441" t="s">
        <v>28</v>
      </c>
      <c r="M7" s="35"/>
      <c r="N7" s="36"/>
    </row>
    <row r="8" spans="2:14" ht="16.2" customHeight="1" x14ac:dyDescent="0.2">
      <c r="B8" s="338" t="s">
        <v>69</v>
      </c>
      <c r="C8" s="437" t="s">
        <v>129</v>
      </c>
      <c r="D8" s="438">
        <v>11200</v>
      </c>
      <c r="E8" s="439">
        <v>10900</v>
      </c>
      <c r="F8" s="440">
        <v>4.3</v>
      </c>
      <c r="G8" s="439">
        <v>11300</v>
      </c>
      <c r="H8" s="440">
        <v>4.2</v>
      </c>
      <c r="I8" s="440">
        <v>4.5</v>
      </c>
      <c r="J8" s="441" t="s">
        <v>27</v>
      </c>
      <c r="M8" s="35"/>
      <c r="N8" s="36"/>
    </row>
    <row r="9" spans="2:14" ht="16.2" customHeight="1" x14ac:dyDescent="0.2">
      <c r="B9" s="338" t="s">
        <v>76</v>
      </c>
      <c r="C9" s="437" t="s">
        <v>130</v>
      </c>
      <c r="D9" s="438">
        <v>12000</v>
      </c>
      <c r="E9" s="439">
        <v>12100</v>
      </c>
      <c r="F9" s="440">
        <v>4</v>
      </c>
      <c r="G9" s="439">
        <v>11900</v>
      </c>
      <c r="H9" s="440">
        <v>4</v>
      </c>
      <c r="I9" s="440">
        <v>4.2</v>
      </c>
      <c r="J9" s="441" t="s">
        <v>27</v>
      </c>
      <c r="M9" s="35"/>
      <c r="N9" s="36"/>
    </row>
    <row r="10" spans="2:14" ht="16.2" customHeight="1" x14ac:dyDescent="0.2">
      <c r="B10" s="338" t="s">
        <v>70</v>
      </c>
      <c r="C10" s="437" t="s">
        <v>131</v>
      </c>
      <c r="D10" s="438">
        <v>10300</v>
      </c>
      <c r="E10" s="439">
        <v>10400</v>
      </c>
      <c r="F10" s="440">
        <v>4.1000000000000005</v>
      </c>
      <c r="G10" s="439">
        <v>10100</v>
      </c>
      <c r="H10" s="440">
        <v>3.9</v>
      </c>
      <c r="I10" s="440">
        <v>4.3</v>
      </c>
      <c r="J10" s="441" t="s">
        <v>28</v>
      </c>
      <c r="M10" s="35"/>
      <c r="N10" s="36"/>
    </row>
    <row r="11" spans="2:14" ht="16.2" customHeight="1" x14ac:dyDescent="0.2">
      <c r="B11" s="338" t="s">
        <v>77</v>
      </c>
      <c r="C11" s="437" t="s">
        <v>132</v>
      </c>
      <c r="D11" s="438">
        <v>10700</v>
      </c>
      <c r="E11" s="439">
        <v>10800</v>
      </c>
      <c r="F11" s="440">
        <v>3.8</v>
      </c>
      <c r="G11" s="439">
        <v>10600</v>
      </c>
      <c r="H11" s="440">
        <v>3.5999999999999996</v>
      </c>
      <c r="I11" s="440">
        <v>4</v>
      </c>
      <c r="J11" s="441" t="s">
        <v>26</v>
      </c>
      <c r="M11" s="35"/>
      <c r="N11" s="36"/>
    </row>
    <row r="12" spans="2:14" ht="16.2" customHeight="1" x14ac:dyDescent="0.2">
      <c r="B12" s="338" t="s">
        <v>78</v>
      </c>
      <c r="C12" s="437" t="s">
        <v>1112</v>
      </c>
      <c r="D12" s="438">
        <v>11100</v>
      </c>
      <c r="E12" s="439">
        <v>11300</v>
      </c>
      <c r="F12" s="440">
        <v>4.1000000000000005</v>
      </c>
      <c r="G12" s="439">
        <v>10900</v>
      </c>
      <c r="H12" s="440">
        <v>3.9</v>
      </c>
      <c r="I12" s="440">
        <v>4.3</v>
      </c>
      <c r="J12" s="441" t="s">
        <v>28</v>
      </c>
      <c r="M12" s="35"/>
      <c r="N12" s="36"/>
    </row>
    <row r="13" spans="2:14" ht="16.2" customHeight="1" x14ac:dyDescent="0.2">
      <c r="B13" s="338" t="s">
        <v>79</v>
      </c>
      <c r="C13" s="437" t="s">
        <v>134</v>
      </c>
      <c r="D13" s="438">
        <v>7140</v>
      </c>
      <c r="E13" s="439">
        <v>7300</v>
      </c>
      <c r="F13" s="440">
        <v>4.3</v>
      </c>
      <c r="G13" s="439">
        <v>7070</v>
      </c>
      <c r="H13" s="440">
        <v>4.1000000000000005</v>
      </c>
      <c r="I13" s="440">
        <v>4.5</v>
      </c>
      <c r="J13" s="441" t="s">
        <v>26</v>
      </c>
      <c r="M13" s="35"/>
      <c r="N13" s="36"/>
    </row>
    <row r="14" spans="2:14" ht="16.2" customHeight="1" x14ac:dyDescent="0.2">
      <c r="B14" s="338" t="s">
        <v>80</v>
      </c>
      <c r="C14" s="437" t="s">
        <v>135</v>
      </c>
      <c r="D14" s="438">
        <v>8110</v>
      </c>
      <c r="E14" s="439">
        <v>8430</v>
      </c>
      <c r="F14" s="440">
        <v>4.3999999999999995</v>
      </c>
      <c r="G14" s="439">
        <v>8110</v>
      </c>
      <c r="H14" s="440">
        <v>4.1000000000000005</v>
      </c>
      <c r="I14" s="440">
        <v>4.7</v>
      </c>
      <c r="J14" s="441" t="s">
        <v>181</v>
      </c>
      <c r="M14" s="35"/>
      <c r="N14" s="36"/>
    </row>
    <row r="15" spans="2:14" ht="16.2" customHeight="1" x14ac:dyDescent="0.2">
      <c r="B15" s="338" t="s">
        <v>81</v>
      </c>
      <c r="C15" s="437" t="s">
        <v>136</v>
      </c>
      <c r="D15" s="438">
        <v>5430</v>
      </c>
      <c r="E15" s="439">
        <v>5520</v>
      </c>
      <c r="F15" s="440">
        <v>3.9</v>
      </c>
      <c r="G15" s="439">
        <v>5390</v>
      </c>
      <c r="H15" s="440">
        <v>3.6999999999999997</v>
      </c>
      <c r="I15" s="440">
        <v>4.1000000000000005</v>
      </c>
      <c r="J15" s="441" t="s">
        <v>26</v>
      </c>
      <c r="M15" s="35"/>
      <c r="N15" s="36"/>
    </row>
    <row r="16" spans="2:14" ht="16.2" customHeight="1" x14ac:dyDescent="0.2">
      <c r="B16" s="338" t="s">
        <v>83</v>
      </c>
      <c r="C16" s="437" t="s">
        <v>138</v>
      </c>
      <c r="D16" s="438">
        <v>4060</v>
      </c>
      <c r="E16" s="439">
        <v>4120</v>
      </c>
      <c r="F16" s="440">
        <v>4.1000000000000005</v>
      </c>
      <c r="G16" s="439">
        <v>4000</v>
      </c>
      <c r="H16" s="440">
        <v>3.9</v>
      </c>
      <c r="I16" s="440">
        <v>4.3</v>
      </c>
      <c r="J16" s="441" t="s">
        <v>28</v>
      </c>
      <c r="M16" s="35"/>
      <c r="N16" s="36"/>
    </row>
    <row r="17" spans="2:14" ht="16.2" customHeight="1" x14ac:dyDescent="0.2">
      <c r="B17" s="338" t="s">
        <v>85</v>
      </c>
      <c r="C17" s="437" t="s">
        <v>140</v>
      </c>
      <c r="D17" s="438">
        <v>4700</v>
      </c>
      <c r="E17" s="439">
        <v>4800</v>
      </c>
      <c r="F17" s="440">
        <v>4.2</v>
      </c>
      <c r="G17" s="439">
        <v>4660</v>
      </c>
      <c r="H17" s="440">
        <v>4.3</v>
      </c>
      <c r="I17" s="440">
        <v>4.3999999999999995</v>
      </c>
      <c r="J17" s="441" t="s">
        <v>27</v>
      </c>
      <c r="M17" s="35"/>
      <c r="N17" s="36"/>
    </row>
    <row r="18" spans="2:14" ht="16.2" customHeight="1" x14ac:dyDescent="0.2">
      <c r="B18" s="338" t="s">
        <v>86</v>
      </c>
      <c r="C18" s="437" t="s">
        <v>960</v>
      </c>
      <c r="D18" s="438">
        <v>4520</v>
      </c>
      <c r="E18" s="439">
        <v>4600</v>
      </c>
      <c r="F18" s="440">
        <v>3.9</v>
      </c>
      <c r="G18" s="439">
        <v>4440</v>
      </c>
      <c r="H18" s="440">
        <v>3.6999999999999997</v>
      </c>
      <c r="I18" s="440">
        <v>4.1000000000000005</v>
      </c>
      <c r="J18" s="441" t="s">
        <v>28</v>
      </c>
      <c r="M18" s="35"/>
      <c r="N18" s="36"/>
    </row>
    <row r="19" spans="2:14" ht="16.2" customHeight="1" x14ac:dyDescent="0.2">
      <c r="B19" s="338" t="s">
        <v>87</v>
      </c>
      <c r="C19" s="437" t="s">
        <v>142</v>
      </c>
      <c r="D19" s="438">
        <v>5150</v>
      </c>
      <c r="E19" s="439">
        <v>5230</v>
      </c>
      <c r="F19" s="440">
        <v>4</v>
      </c>
      <c r="G19" s="439">
        <v>5060</v>
      </c>
      <c r="H19" s="440">
        <v>3.8</v>
      </c>
      <c r="I19" s="440">
        <v>4.2</v>
      </c>
      <c r="J19" s="441" t="s">
        <v>28</v>
      </c>
      <c r="M19" s="35"/>
      <c r="N19" s="36"/>
    </row>
    <row r="20" spans="2:14" ht="16.2" customHeight="1" x14ac:dyDescent="0.2">
      <c r="B20" s="338" t="s">
        <v>88</v>
      </c>
      <c r="C20" s="437" t="s">
        <v>143</v>
      </c>
      <c r="D20" s="438">
        <v>4750</v>
      </c>
      <c r="E20" s="439">
        <v>4890</v>
      </c>
      <c r="F20" s="440">
        <v>4.5999999999999996</v>
      </c>
      <c r="G20" s="439">
        <v>4690</v>
      </c>
      <c r="H20" s="440">
        <v>4.3</v>
      </c>
      <c r="I20" s="440">
        <v>4.8</v>
      </c>
      <c r="J20" s="441" t="s">
        <v>26</v>
      </c>
      <c r="M20" s="35"/>
      <c r="N20" s="36"/>
    </row>
    <row r="21" spans="2:14" ht="16.2" customHeight="1" x14ac:dyDescent="0.2">
      <c r="B21" s="338" t="s">
        <v>89</v>
      </c>
      <c r="C21" s="437" t="s">
        <v>1014</v>
      </c>
      <c r="D21" s="438">
        <v>3360</v>
      </c>
      <c r="E21" s="439">
        <v>3400</v>
      </c>
      <c r="F21" s="440">
        <v>4.5</v>
      </c>
      <c r="G21" s="439">
        <v>3310</v>
      </c>
      <c r="H21" s="440">
        <v>4.3</v>
      </c>
      <c r="I21" s="440">
        <v>4.7</v>
      </c>
      <c r="J21" s="441" t="s">
        <v>28</v>
      </c>
      <c r="M21" s="35"/>
      <c r="N21" s="36"/>
    </row>
    <row r="22" spans="2:14" ht="16.2" customHeight="1" x14ac:dyDescent="0.2">
      <c r="B22" s="338" t="s">
        <v>90</v>
      </c>
      <c r="C22" s="437" t="s">
        <v>145</v>
      </c>
      <c r="D22" s="438">
        <v>4680</v>
      </c>
      <c r="E22" s="439">
        <v>4750</v>
      </c>
      <c r="F22" s="440">
        <v>4.1000000000000005</v>
      </c>
      <c r="G22" s="439">
        <v>4600</v>
      </c>
      <c r="H22" s="440">
        <v>3.9</v>
      </c>
      <c r="I22" s="440">
        <v>4.3</v>
      </c>
      <c r="J22" s="441" t="s">
        <v>28</v>
      </c>
      <c r="M22" s="35"/>
      <c r="N22" s="36"/>
    </row>
    <row r="23" spans="2:14" ht="16.2" customHeight="1" x14ac:dyDescent="0.2">
      <c r="B23" s="338" t="s">
        <v>91</v>
      </c>
      <c r="C23" s="437" t="s">
        <v>146</v>
      </c>
      <c r="D23" s="438">
        <v>2550</v>
      </c>
      <c r="E23" s="439">
        <v>2510</v>
      </c>
      <c r="F23" s="440">
        <v>4.2</v>
      </c>
      <c r="G23" s="439">
        <v>2560</v>
      </c>
      <c r="H23" s="440">
        <v>4.2</v>
      </c>
      <c r="I23" s="440">
        <v>4.3999999999999995</v>
      </c>
      <c r="J23" s="441" t="s">
        <v>27</v>
      </c>
      <c r="M23" s="35"/>
      <c r="N23" s="36"/>
    </row>
    <row r="24" spans="2:14" ht="16.2" customHeight="1" x14ac:dyDescent="0.2">
      <c r="B24" s="338" t="s">
        <v>92</v>
      </c>
      <c r="C24" s="437" t="s">
        <v>147</v>
      </c>
      <c r="D24" s="438">
        <v>4060</v>
      </c>
      <c r="E24" s="439">
        <v>4120</v>
      </c>
      <c r="F24" s="440">
        <v>4.2</v>
      </c>
      <c r="G24" s="439">
        <v>3990</v>
      </c>
      <c r="H24" s="440">
        <v>4</v>
      </c>
      <c r="I24" s="440">
        <v>4.3999999999999995</v>
      </c>
      <c r="J24" s="441" t="s">
        <v>28</v>
      </c>
      <c r="M24" s="35"/>
      <c r="N24" s="36"/>
    </row>
    <row r="25" spans="2:14" ht="16.2" customHeight="1" x14ac:dyDescent="0.2">
      <c r="B25" s="338" t="s">
        <v>93</v>
      </c>
      <c r="C25" s="437" t="s">
        <v>148</v>
      </c>
      <c r="D25" s="438">
        <v>2820</v>
      </c>
      <c r="E25" s="439">
        <v>2860</v>
      </c>
      <c r="F25" s="440">
        <v>4.5</v>
      </c>
      <c r="G25" s="439">
        <v>2780</v>
      </c>
      <c r="H25" s="440">
        <v>4.3</v>
      </c>
      <c r="I25" s="440">
        <v>4.7</v>
      </c>
      <c r="J25" s="441" t="s">
        <v>28</v>
      </c>
      <c r="M25" s="35"/>
      <c r="N25" s="36"/>
    </row>
    <row r="26" spans="2:14" ht="16.2" customHeight="1" x14ac:dyDescent="0.2">
      <c r="B26" s="338" t="s">
        <v>94</v>
      </c>
      <c r="C26" s="437" t="s">
        <v>149</v>
      </c>
      <c r="D26" s="438">
        <v>3050</v>
      </c>
      <c r="E26" s="439">
        <v>3100</v>
      </c>
      <c r="F26" s="440">
        <v>4.1000000000000005</v>
      </c>
      <c r="G26" s="439">
        <v>3000</v>
      </c>
      <c r="H26" s="440">
        <v>3.9</v>
      </c>
      <c r="I26" s="440">
        <v>4.3</v>
      </c>
      <c r="J26" s="441" t="s">
        <v>28</v>
      </c>
      <c r="M26" s="35"/>
      <c r="N26" s="36"/>
    </row>
    <row r="27" spans="2:14" ht="16.2" customHeight="1" x14ac:dyDescent="0.2">
      <c r="B27" s="338" t="s">
        <v>96</v>
      </c>
      <c r="C27" s="437" t="s">
        <v>151</v>
      </c>
      <c r="D27" s="438">
        <v>2330</v>
      </c>
      <c r="E27" s="439">
        <v>2360</v>
      </c>
      <c r="F27" s="440">
        <v>4.3</v>
      </c>
      <c r="G27" s="439">
        <v>2290</v>
      </c>
      <c r="H27" s="440">
        <v>4.1000000000000005</v>
      </c>
      <c r="I27" s="440">
        <v>4.5</v>
      </c>
      <c r="J27" s="441" t="s">
        <v>28</v>
      </c>
      <c r="M27" s="35"/>
      <c r="N27" s="36"/>
    </row>
    <row r="28" spans="2:14" ht="16.2" customHeight="1" x14ac:dyDescent="0.2">
      <c r="B28" s="338" t="s">
        <v>98</v>
      </c>
      <c r="C28" s="437" t="s">
        <v>153</v>
      </c>
      <c r="D28" s="438">
        <v>1810</v>
      </c>
      <c r="E28" s="439">
        <v>1830</v>
      </c>
      <c r="F28" s="440">
        <v>4.3999999999999995</v>
      </c>
      <c r="G28" s="439">
        <v>1780</v>
      </c>
      <c r="H28" s="440">
        <v>4.2</v>
      </c>
      <c r="I28" s="440">
        <v>4.5999999999999996</v>
      </c>
      <c r="J28" s="441" t="s">
        <v>28</v>
      </c>
      <c r="M28" s="35"/>
      <c r="N28" s="36"/>
    </row>
    <row r="29" spans="2:14" ht="16.2" customHeight="1" x14ac:dyDescent="0.2">
      <c r="B29" s="338" t="s">
        <v>99</v>
      </c>
      <c r="C29" s="437" t="s">
        <v>1113</v>
      </c>
      <c r="D29" s="438">
        <v>6480</v>
      </c>
      <c r="E29" s="439">
        <v>6570</v>
      </c>
      <c r="F29" s="440">
        <v>4.2</v>
      </c>
      <c r="G29" s="439">
        <v>6390</v>
      </c>
      <c r="H29" s="440">
        <v>4</v>
      </c>
      <c r="I29" s="440">
        <v>4.3999999999999995</v>
      </c>
      <c r="J29" s="441" t="s">
        <v>28</v>
      </c>
      <c r="M29" s="35"/>
      <c r="N29" s="36"/>
    </row>
    <row r="30" spans="2:14" ht="16.2" customHeight="1" x14ac:dyDescent="0.2">
      <c r="B30" s="338" t="s">
        <v>100</v>
      </c>
      <c r="C30" s="437" t="s">
        <v>1114</v>
      </c>
      <c r="D30" s="438">
        <v>4520</v>
      </c>
      <c r="E30" s="439">
        <v>4460</v>
      </c>
      <c r="F30" s="440">
        <v>5.0999999999999996</v>
      </c>
      <c r="G30" s="439">
        <v>4540</v>
      </c>
      <c r="H30" s="440">
        <v>5.2</v>
      </c>
      <c r="I30" s="440">
        <v>5.3</v>
      </c>
      <c r="J30" s="441" t="s">
        <v>27</v>
      </c>
      <c r="M30" s="35"/>
      <c r="N30" s="36"/>
    </row>
    <row r="31" spans="2:14" ht="16.2" customHeight="1" x14ac:dyDescent="0.2">
      <c r="B31" s="338" t="s">
        <v>101</v>
      </c>
      <c r="C31" s="437" t="s">
        <v>156</v>
      </c>
      <c r="D31" s="438">
        <v>5140</v>
      </c>
      <c r="E31" s="439">
        <v>5190</v>
      </c>
      <c r="F31" s="440">
        <v>4.5999999999999996</v>
      </c>
      <c r="G31" s="439">
        <v>5120</v>
      </c>
      <c r="H31" s="440">
        <v>4.7</v>
      </c>
      <c r="I31" s="440">
        <v>5.0999999999999996</v>
      </c>
      <c r="J31" s="441" t="s">
        <v>26</v>
      </c>
      <c r="M31" s="35"/>
      <c r="N31" s="36"/>
    </row>
    <row r="32" spans="2:14" ht="16.2" customHeight="1" x14ac:dyDescent="0.2">
      <c r="B32" s="338" t="s">
        <v>104</v>
      </c>
      <c r="C32" s="437" t="s">
        <v>1115</v>
      </c>
      <c r="D32" s="438">
        <v>3420</v>
      </c>
      <c r="E32" s="439">
        <v>3450</v>
      </c>
      <c r="F32" s="440">
        <v>4.8</v>
      </c>
      <c r="G32" s="439">
        <v>3420</v>
      </c>
      <c r="H32" s="440">
        <v>4.5</v>
      </c>
      <c r="I32" s="440">
        <v>5.0999999999999996</v>
      </c>
      <c r="J32" s="441" t="s">
        <v>181</v>
      </c>
      <c r="M32" s="35"/>
      <c r="N32" s="36"/>
    </row>
    <row r="33" spans="2:14" ht="16.2" customHeight="1" x14ac:dyDescent="0.2">
      <c r="B33" s="338" t="s">
        <v>105</v>
      </c>
      <c r="C33" s="437" t="s">
        <v>160</v>
      </c>
      <c r="D33" s="438">
        <v>1840</v>
      </c>
      <c r="E33" s="439">
        <v>1860</v>
      </c>
      <c r="F33" s="440">
        <v>5</v>
      </c>
      <c r="G33" s="439">
        <v>1810</v>
      </c>
      <c r="H33" s="440">
        <v>4.8</v>
      </c>
      <c r="I33" s="440">
        <v>5.2</v>
      </c>
      <c r="J33" s="441" t="s">
        <v>28</v>
      </c>
      <c r="M33" s="35"/>
      <c r="N33" s="36"/>
    </row>
    <row r="34" spans="2:14" ht="16.2" customHeight="1" x14ac:dyDescent="0.2">
      <c r="B34" s="338" t="s">
        <v>106</v>
      </c>
      <c r="C34" s="437" t="s">
        <v>161</v>
      </c>
      <c r="D34" s="438">
        <v>4080</v>
      </c>
      <c r="E34" s="439">
        <v>4000</v>
      </c>
      <c r="F34" s="440">
        <v>4.9000000000000004</v>
      </c>
      <c r="G34" s="439">
        <v>4110</v>
      </c>
      <c r="H34" s="440">
        <v>5.0999999999999996</v>
      </c>
      <c r="I34" s="440">
        <v>5.0999999999999996</v>
      </c>
      <c r="J34" s="441" t="s">
        <v>27</v>
      </c>
      <c r="M34" s="35"/>
      <c r="N34" s="36"/>
    </row>
    <row r="35" spans="2:14" ht="16.2" customHeight="1" x14ac:dyDescent="0.2">
      <c r="B35" s="338" t="s">
        <v>107</v>
      </c>
      <c r="C35" s="437" t="s">
        <v>162</v>
      </c>
      <c r="D35" s="438">
        <v>8350</v>
      </c>
      <c r="E35" s="439">
        <v>8390</v>
      </c>
      <c r="F35" s="440">
        <v>5</v>
      </c>
      <c r="G35" s="439">
        <v>8300</v>
      </c>
      <c r="H35" s="440">
        <v>4.8</v>
      </c>
      <c r="I35" s="440">
        <v>5.2</v>
      </c>
      <c r="J35" s="441" t="s">
        <v>182</v>
      </c>
      <c r="M35" s="35"/>
      <c r="N35" s="36"/>
    </row>
    <row r="36" spans="2:14" ht="16.2" customHeight="1" x14ac:dyDescent="0.2">
      <c r="B36" s="338" t="s">
        <v>108</v>
      </c>
      <c r="C36" s="437" t="s">
        <v>163</v>
      </c>
      <c r="D36" s="438">
        <v>5910</v>
      </c>
      <c r="E36" s="439">
        <v>5980</v>
      </c>
      <c r="F36" s="440">
        <v>4.5999999999999996</v>
      </c>
      <c r="G36" s="439">
        <v>5830</v>
      </c>
      <c r="H36" s="440">
        <v>4.3999999999999995</v>
      </c>
      <c r="I36" s="440">
        <v>4.8</v>
      </c>
      <c r="J36" s="441" t="s">
        <v>28</v>
      </c>
      <c r="M36" s="35"/>
      <c r="N36" s="36"/>
    </row>
    <row r="37" spans="2:14" ht="16.2" customHeight="1" x14ac:dyDescent="0.2">
      <c r="B37" s="338" t="s">
        <v>109</v>
      </c>
      <c r="C37" s="437" t="s">
        <v>1021</v>
      </c>
      <c r="D37" s="438">
        <v>2890</v>
      </c>
      <c r="E37" s="439">
        <v>2740</v>
      </c>
      <c r="F37" s="440">
        <v>5.0999999999999996</v>
      </c>
      <c r="G37" s="439">
        <v>2950</v>
      </c>
      <c r="H37" s="440">
        <v>4.9000000000000004</v>
      </c>
      <c r="I37" s="440">
        <v>5.3</v>
      </c>
      <c r="J37" s="441" t="s">
        <v>27</v>
      </c>
      <c r="M37" s="35"/>
      <c r="N37" s="36"/>
    </row>
    <row r="38" spans="2:14" ht="16.2" customHeight="1" x14ac:dyDescent="0.2">
      <c r="B38" s="338" t="s">
        <v>961</v>
      </c>
      <c r="C38" s="437" t="s">
        <v>962</v>
      </c>
      <c r="D38" s="438">
        <v>6560</v>
      </c>
      <c r="E38" s="439">
        <v>6680</v>
      </c>
      <c r="F38" s="440">
        <v>3.8</v>
      </c>
      <c r="G38" s="439">
        <v>6430</v>
      </c>
      <c r="H38" s="440">
        <v>3.5999999999999996</v>
      </c>
      <c r="I38" s="440">
        <v>4</v>
      </c>
      <c r="J38" s="441" t="s">
        <v>28</v>
      </c>
      <c r="M38" s="35"/>
      <c r="N38" s="36"/>
    </row>
    <row r="39" spans="2:14" ht="16.2" customHeight="1" x14ac:dyDescent="0.2">
      <c r="B39" s="338" t="s">
        <v>964</v>
      </c>
      <c r="C39" s="437" t="s">
        <v>965</v>
      </c>
      <c r="D39" s="438">
        <v>4210</v>
      </c>
      <c r="E39" s="439">
        <v>4290</v>
      </c>
      <c r="F39" s="440">
        <v>3.6999999999999997</v>
      </c>
      <c r="G39" s="439">
        <v>4130</v>
      </c>
      <c r="H39" s="440">
        <v>3.5000000000000004</v>
      </c>
      <c r="I39" s="440">
        <v>3.9</v>
      </c>
      <c r="J39" s="441" t="s">
        <v>28</v>
      </c>
      <c r="M39" s="35"/>
      <c r="N39" s="36"/>
    </row>
    <row r="40" spans="2:14" ht="16.2" customHeight="1" x14ac:dyDescent="0.2">
      <c r="B40" s="338" t="s">
        <v>966</v>
      </c>
      <c r="C40" s="437" t="s">
        <v>967</v>
      </c>
      <c r="D40" s="438">
        <v>4150</v>
      </c>
      <c r="E40" s="439">
        <v>4210</v>
      </c>
      <c r="F40" s="440">
        <v>3.9</v>
      </c>
      <c r="G40" s="439">
        <v>4090</v>
      </c>
      <c r="H40" s="440">
        <v>3.6999999999999997</v>
      </c>
      <c r="I40" s="440">
        <v>4.1000000000000005</v>
      </c>
      <c r="J40" s="441" t="s">
        <v>28</v>
      </c>
      <c r="M40" s="35"/>
      <c r="N40" s="36"/>
    </row>
    <row r="41" spans="2:14" ht="16.2" customHeight="1" x14ac:dyDescent="0.2">
      <c r="B41" s="338" t="s">
        <v>111</v>
      </c>
      <c r="C41" s="437" t="s">
        <v>166</v>
      </c>
      <c r="D41" s="438">
        <v>6790</v>
      </c>
      <c r="E41" s="439">
        <v>6850</v>
      </c>
      <c r="F41" s="440">
        <v>5.0999999999999996</v>
      </c>
      <c r="G41" s="439">
        <v>6730</v>
      </c>
      <c r="H41" s="440">
        <v>4.9000000000000004</v>
      </c>
      <c r="I41" s="440">
        <v>5.3</v>
      </c>
      <c r="J41" s="441" t="s">
        <v>28</v>
      </c>
      <c r="M41" s="35"/>
      <c r="N41" s="36"/>
    </row>
    <row r="42" spans="2:14" ht="16.2" customHeight="1" x14ac:dyDescent="0.2">
      <c r="B42" s="338" t="s">
        <v>112</v>
      </c>
      <c r="C42" s="437" t="s">
        <v>1116</v>
      </c>
      <c r="D42" s="438">
        <v>4260</v>
      </c>
      <c r="E42" s="439">
        <v>4300</v>
      </c>
      <c r="F42" s="440">
        <v>5.2</v>
      </c>
      <c r="G42" s="439">
        <v>4220</v>
      </c>
      <c r="H42" s="440">
        <v>5</v>
      </c>
      <c r="I42" s="440">
        <v>5.4</v>
      </c>
      <c r="J42" s="441" t="s">
        <v>28</v>
      </c>
      <c r="M42" s="35"/>
      <c r="N42" s="36"/>
    </row>
    <row r="43" spans="2:14" ht="16.2" customHeight="1" x14ac:dyDescent="0.2">
      <c r="B43" s="338" t="s">
        <v>114</v>
      </c>
      <c r="C43" s="437" t="s">
        <v>169</v>
      </c>
      <c r="D43" s="438">
        <v>2110</v>
      </c>
      <c r="E43" s="439">
        <v>2130</v>
      </c>
      <c r="F43" s="440">
        <v>5.5</v>
      </c>
      <c r="G43" s="439">
        <v>2090</v>
      </c>
      <c r="H43" s="440">
        <v>5.3</v>
      </c>
      <c r="I43" s="440">
        <v>5.7</v>
      </c>
      <c r="J43" s="441" t="s">
        <v>183</v>
      </c>
      <c r="M43" s="35"/>
      <c r="N43" s="36"/>
    </row>
    <row r="44" spans="2:14" ht="16.2" customHeight="1" x14ac:dyDescent="0.2">
      <c r="B44" s="338" t="s">
        <v>115</v>
      </c>
      <c r="C44" s="437" t="s">
        <v>170</v>
      </c>
      <c r="D44" s="438">
        <v>2210</v>
      </c>
      <c r="E44" s="439">
        <v>2070</v>
      </c>
      <c r="F44" s="440">
        <v>5.7</v>
      </c>
      <c r="G44" s="439">
        <v>2270</v>
      </c>
      <c r="H44" s="440">
        <v>5.7</v>
      </c>
      <c r="I44" s="440">
        <v>5.8999999999999995</v>
      </c>
      <c r="J44" s="441" t="s">
        <v>27</v>
      </c>
      <c r="M44" s="35"/>
      <c r="N44" s="36"/>
    </row>
    <row r="45" spans="2:14" ht="16.2" customHeight="1" x14ac:dyDescent="0.2">
      <c r="B45" s="338" t="s">
        <v>116</v>
      </c>
      <c r="C45" s="437" t="s">
        <v>171</v>
      </c>
      <c r="D45" s="438">
        <v>2160</v>
      </c>
      <c r="E45" s="439">
        <v>2190</v>
      </c>
      <c r="F45" s="440">
        <v>5</v>
      </c>
      <c r="G45" s="439">
        <v>2130</v>
      </c>
      <c r="H45" s="440">
        <v>4.7</v>
      </c>
      <c r="I45" s="440">
        <v>5.2</v>
      </c>
      <c r="J45" s="441" t="s">
        <v>28</v>
      </c>
      <c r="M45" s="35"/>
      <c r="N45" s="36"/>
    </row>
    <row r="46" spans="2:14" ht="16.2" customHeight="1" x14ac:dyDescent="0.2">
      <c r="B46" s="338" t="s">
        <v>117</v>
      </c>
      <c r="C46" s="437" t="s">
        <v>172</v>
      </c>
      <c r="D46" s="438">
        <v>2290</v>
      </c>
      <c r="E46" s="439">
        <v>2310</v>
      </c>
      <c r="F46" s="440">
        <v>5.2</v>
      </c>
      <c r="G46" s="439">
        <v>2260</v>
      </c>
      <c r="H46" s="440">
        <v>5</v>
      </c>
      <c r="I46" s="440">
        <v>5.4</v>
      </c>
      <c r="J46" s="441" t="s">
        <v>182</v>
      </c>
      <c r="M46" s="35"/>
      <c r="N46" s="36"/>
    </row>
    <row r="47" spans="2:14" ht="16.2" customHeight="1" x14ac:dyDescent="0.2">
      <c r="B47" s="338" t="s">
        <v>118</v>
      </c>
      <c r="C47" s="437" t="s">
        <v>173</v>
      </c>
      <c r="D47" s="438">
        <v>18600</v>
      </c>
      <c r="E47" s="439">
        <v>18400</v>
      </c>
      <c r="F47" s="440">
        <v>5.2</v>
      </c>
      <c r="G47" s="439">
        <v>18800</v>
      </c>
      <c r="H47" s="440">
        <v>4.8</v>
      </c>
      <c r="I47" s="440">
        <v>5.2</v>
      </c>
      <c r="J47" s="441" t="s">
        <v>28</v>
      </c>
      <c r="M47" s="35"/>
      <c r="N47" s="36"/>
    </row>
    <row r="48" spans="2:14" ht="16.2" customHeight="1" x14ac:dyDescent="0.2">
      <c r="B48" s="338" t="s">
        <v>119</v>
      </c>
      <c r="C48" s="437" t="s">
        <v>174</v>
      </c>
      <c r="D48" s="438">
        <v>12100</v>
      </c>
      <c r="E48" s="439">
        <v>12200</v>
      </c>
      <c r="F48" s="440">
        <v>4.8</v>
      </c>
      <c r="G48" s="439">
        <v>12000</v>
      </c>
      <c r="H48" s="440">
        <v>4.5999999999999996</v>
      </c>
      <c r="I48" s="440">
        <v>5</v>
      </c>
      <c r="J48" s="441" t="s">
        <v>182</v>
      </c>
      <c r="M48" s="35"/>
      <c r="N48" s="36"/>
    </row>
    <row r="49" spans="2:14" ht="16.2" customHeight="1" x14ac:dyDescent="0.2">
      <c r="B49" s="338" t="s">
        <v>120</v>
      </c>
      <c r="C49" s="437" t="s">
        <v>175</v>
      </c>
      <c r="D49" s="438">
        <v>6120</v>
      </c>
      <c r="E49" s="439">
        <v>6290</v>
      </c>
      <c r="F49" s="440">
        <v>4.9000000000000004</v>
      </c>
      <c r="G49" s="439">
        <v>6050</v>
      </c>
      <c r="H49" s="440">
        <v>5.0999999999999996</v>
      </c>
      <c r="I49" s="440">
        <v>5.0999999999999996</v>
      </c>
      <c r="J49" s="441" t="s">
        <v>27</v>
      </c>
      <c r="M49" s="35"/>
      <c r="N49" s="36"/>
    </row>
    <row r="50" spans="2:14" ht="16.2" customHeight="1" x14ac:dyDescent="0.2">
      <c r="B50" s="338" t="s">
        <v>121</v>
      </c>
      <c r="C50" s="437" t="s">
        <v>176</v>
      </c>
      <c r="D50" s="438">
        <v>3670</v>
      </c>
      <c r="E50" s="439">
        <v>3680</v>
      </c>
      <c r="F50" s="440">
        <v>4.3</v>
      </c>
      <c r="G50" s="439">
        <v>3660</v>
      </c>
      <c r="H50" s="440">
        <v>4.1000000000000005</v>
      </c>
      <c r="I50" s="440">
        <v>4.5</v>
      </c>
      <c r="J50" s="441" t="s">
        <v>26</v>
      </c>
      <c r="M50" s="35"/>
      <c r="N50" s="36"/>
    </row>
    <row r="51" spans="2:14" ht="16.2" customHeight="1" x14ac:dyDescent="0.2">
      <c r="B51" s="338" t="s">
        <v>122</v>
      </c>
      <c r="C51" s="437" t="s">
        <v>177</v>
      </c>
      <c r="D51" s="438">
        <v>4020</v>
      </c>
      <c r="E51" s="439">
        <v>3960</v>
      </c>
      <c r="F51" s="440">
        <v>4.8</v>
      </c>
      <c r="G51" s="439">
        <v>4040</v>
      </c>
      <c r="H51" s="440">
        <v>5</v>
      </c>
      <c r="I51" s="440">
        <v>5</v>
      </c>
      <c r="J51" s="441" t="s">
        <v>27</v>
      </c>
      <c r="M51" s="35"/>
      <c r="N51" s="36"/>
    </row>
    <row r="52" spans="2:14" ht="16.2" customHeight="1" x14ac:dyDescent="0.2">
      <c r="B52" s="338" t="s">
        <v>123</v>
      </c>
      <c r="C52" s="437" t="s">
        <v>178</v>
      </c>
      <c r="D52" s="438">
        <v>2440</v>
      </c>
      <c r="E52" s="439">
        <v>2390</v>
      </c>
      <c r="F52" s="440">
        <v>6</v>
      </c>
      <c r="G52" s="439">
        <v>2460</v>
      </c>
      <c r="H52" s="440">
        <v>6.2</v>
      </c>
      <c r="I52" s="440">
        <v>6.2</v>
      </c>
      <c r="J52" s="441" t="s">
        <v>27</v>
      </c>
      <c r="M52" s="35"/>
      <c r="N52" s="36"/>
    </row>
    <row r="53" spans="2:14" ht="16.2" customHeight="1" x14ac:dyDescent="0.2">
      <c r="B53" s="338" t="s">
        <v>124</v>
      </c>
      <c r="C53" s="437" t="s">
        <v>179</v>
      </c>
      <c r="D53" s="438">
        <v>4380</v>
      </c>
      <c r="E53" s="439">
        <v>4420</v>
      </c>
      <c r="F53" s="440">
        <v>5.0999999999999996</v>
      </c>
      <c r="G53" s="439">
        <v>4330</v>
      </c>
      <c r="H53" s="440">
        <v>4.9000000000000004</v>
      </c>
      <c r="I53" s="440">
        <v>5.3</v>
      </c>
      <c r="J53" s="441" t="s">
        <v>28</v>
      </c>
      <c r="M53" s="35"/>
      <c r="N53" s="36"/>
    </row>
    <row r="54" spans="2:14" ht="16.2" customHeight="1" thickBot="1" x14ac:dyDescent="0.25">
      <c r="B54" s="345" t="s">
        <v>125</v>
      </c>
      <c r="C54" s="598" t="s">
        <v>1117</v>
      </c>
      <c r="D54" s="599">
        <v>2220</v>
      </c>
      <c r="E54" s="600">
        <v>2240</v>
      </c>
      <c r="F54" s="601">
        <v>5.0999999999999996</v>
      </c>
      <c r="G54" s="600">
        <v>2200</v>
      </c>
      <c r="H54" s="601">
        <v>4.9000000000000004</v>
      </c>
      <c r="I54" s="601">
        <v>5.3</v>
      </c>
      <c r="J54" s="602" t="s">
        <v>28</v>
      </c>
      <c r="M54" s="35"/>
      <c r="N54" s="36"/>
    </row>
    <row r="55" spans="2:14" ht="16.2" customHeight="1" thickTop="1" x14ac:dyDescent="0.2">
      <c r="B55" s="346" t="s">
        <v>184</v>
      </c>
      <c r="C55" s="425" t="s">
        <v>223</v>
      </c>
      <c r="D55" s="348">
        <v>17500</v>
      </c>
      <c r="E55" s="348">
        <v>17200</v>
      </c>
      <c r="F55" s="426">
        <v>5.0999999999999996</v>
      </c>
      <c r="G55" s="348">
        <v>17600</v>
      </c>
      <c r="H55" s="427">
        <v>4.9000000000000004</v>
      </c>
      <c r="I55" s="426">
        <v>5.3</v>
      </c>
      <c r="J55" s="425" t="s">
        <v>26</v>
      </c>
      <c r="M55" s="35"/>
      <c r="N55" s="36"/>
    </row>
    <row r="56" spans="2:14" ht="16.2" customHeight="1" x14ac:dyDescent="0.2">
      <c r="B56" s="346" t="s">
        <v>185</v>
      </c>
      <c r="C56" s="437" t="s">
        <v>1118</v>
      </c>
      <c r="D56" s="438">
        <v>15700</v>
      </c>
      <c r="E56" s="439">
        <v>16000</v>
      </c>
      <c r="F56" s="440">
        <v>5.2</v>
      </c>
      <c r="G56" s="439">
        <v>15500</v>
      </c>
      <c r="H56" s="440">
        <v>5.2</v>
      </c>
      <c r="I56" s="440">
        <v>5.4</v>
      </c>
      <c r="J56" s="441" t="s">
        <v>27</v>
      </c>
      <c r="M56" s="35"/>
      <c r="N56" s="36"/>
    </row>
    <row r="57" spans="2:14" ht="16.2" customHeight="1" x14ac:dyDescent="0.2">
      <c r="B57" s="346" t="s">
        <v>186</v>
      </c>
      <c r="C57" s="425" t="s">
        <v>225</v>
      </c>
      <c r="D57" s="348">
        <v>10900</v>
      </c>
      <c r="E57" s="348">
        <v>11000</v>
      </c>
      <c r="F57" s="426">
        <v>4.1000000000000005</v>
      </c>
      <c r="G57" s="348">
        <v>10700</v>
      </c>
      <c r="H57" s="427">
        <v>3.9</v>
      </c>
      <c r="I57" s="426">
        <v>4.3</v>
      </c>
      <c r="J57" s="425" t="s">
        <v>182</v>
      </c>
      <c r="M57" s="35"/>
      <c r="N57" s="36"/>
    </row>
    <row r="58" spans="2:14" ht="16.2" customHeight="1" x14ac:dyDescent="0.2">
      <c r="B58" s="346" t="s">
        <v>187</v>
      </c>
      <c r="C58" s="437" t="s">
        <v>1119</v>
      </c>
      <c r="D58" s="438">
        <v>7540</v>
      </c>
      <c r="E58" s="439">
        <v>7630</v>
      </c>
      <c r="F58" s="440">
        <v>4.5</v>
      </c>
      <c r="G58" s="439">
        <v>7500</v>
      </c>
      <c r="H58" s="440">
        <v>4.5</v>
      </c>
      <c r="I58" s="440">
        <v>4.7</v>
      </c>
      <c r="J58" s="441" t="s">
        <v>27</v>
      </c>
      <c r="M58" s="35"/>
      <c r="N58" s="36"/>
    </row>
    <row r="59" spans="2:14" ht="16.2" customHeight="1" x14ac:dyDescent="0.2">
      <c r="B59" s="346" t="s">
        <v>188</v>
      </c>
      <c r="C59" s="425" t="s">
        <v>227</v>
      </c>
      <c r="D59" s="348">
        <v>4680</v>
      </c>
      <c r="E59" s="348">
        <v>4600</v>
      </c>
      <c r="F59" s="426">
        <v>4</v>
      </c>
      <c r="G59" s="348">
        <v>4720</v>
      </c>
      <c r="H59" s="427">
        <v>3.8</v>
      </c>
      <c r="I59" s="426">
        <v>4.2</v>
      </c>
      <c r="J59" s="425" t="s">
        <v>26</v>
      </c>
      <c r="M59" s="35"/>
      <c r="N59" s="36"/>
    </row>
    <row r="60" spans="2:14" ht="16.2" customHeight="1" x14ac:dyDescent="0.2">
      <c r="B60" s="346" t="s">
        <v>189</v>
      </c>
      <c r="C60" s="437" t="s">
        <v>1120</v>
      </c>
      <c r="D60" s="438">
        <v>4420</v>
      </c>
      <c r="E60" s="439">
        <v>4360</v>
      </c>
      <c r="F60" s="440">
        <v>4.3</v>
      </c>
      <c r="G60" s="439">
        <v>4440</v>
      </c>
      <c r="H60" s="440">
        <v>4.1000000000000005</v>
      </c>
      <c r="I60" s="440">
        <v>4.5</v>
      </c>
      <c r="J60" s="441" t="s">
        <v>26</v>
      </c>
      <c r="M60" s="35"/>
      <c r="N60" s="36"/>
    </row>
    <row r="61" spans="2:14" ht="16.2" customHeight="1" x14ac:dyDescent="0.2">
      <c r="B61" s="346" t="s">
        <v>190</v>
      </c>
      <c r="C61" s="425" t="s">
        <v>229</v>
      </c>
      <c r="D61" s="348">
        <v>4260</v>
      </c>
      <c r="E61" s="348">
        <v>4290</v>
      </c>
      <c r="F61" s="426">
        <v>5</v>
      </c>
      <c r="G61" s="348">
        <v>4220</v>
      </c>
      <c r="H61" s="427">
        <v>4.3999999999999995</v>
      </c>
      <c r="I61" s="426">
        <v>4.8</v>
      </c>
      <c r="J61" s="425" t="s">
        <v>28</v>
      </c>
      <c r="M61" s="35"/>
      <c r="N61" s="36"/>
    </row>
    <row r="62" spans="2:14" ht="16.2" customHeight="1" x14ac:dyDescent="0.2">
      <c r="B62" s="346" t="s">
        <v>191</v>
      </c>
      <c r="C62" s="437" t="s">
        <v>1121</v>
      </c>
      <c r="D62" s="438">
        <v>3620</v>
      </c>
      <c r="E62" s="439">
        <v>3680</v>
      </c>
      <c r="F62" s="440">
        <v>5.2</v>
      </c>
      <c r="G62" s="439">
        <v>3560</v>
      </c>
      <c r="H62" s="440">
        <v>5</v>
      </c>
      <c r="I62" s="440">
        <v>5.5</v>
      </c>
      <c r="J62" s="441" t="s">
        <v>28</v>
      </c>
      <c r="M62" s="35"/>
      <c r="N62" s="36"/>
    </row>
    <row r="63" spans="2:14" ht="16.2" customHeight="1" x14ac:dyDescent="0.2">
      <c r="B63" s="346" t="s">
        <v>192</v>
      </c>
      <c r="C63" s="425" t="s">
        <v>231</v>
      </c>
      <c r="D63" s="348">
        <v>3300</v>
      </c>
      <c r="E63" s="348">
        <v>3310</v>
      </c>
      <c r="F63" s="426">
        <v>5.4</v>
      </c>
      <c r="G63" s="348">
        <v>3290</v>
      </c>
      <c r="H63" s="427">
        <v>5.2</v>
      </c>
      <c r="I63" s="426">
        <v>5.6000000000000005</v>
      </c>
      <c r="J63" s="425" t="s">
        <v>26</v>
      </c>
      <c r="M63" s="35"/>
      <c r="N63" s="36"/>
    </row>
    <row r="64" spans="2:14" ht="16.2" customHeight="1" x14ac:dyDescent="0.2">
      <c r="B64" s="346" t="s">
        <v>193</v>
      </c>
      <c r="C64" s="437" t="s">
        <v>1122</v>
      </c>
      <c r="D64" s="438">
        <v>3070</v>
      </c>
      <c r="E64" s="439">
        <v>3080</v>
      </c>
      <c r="F64" s="440">
        <v>5.5</v>
      </c>
      <c r="G64" s="439">
        <v>3050</v>
      </c>
      <c r="H64" s="440">
        <v>5.2</v>
      </c>
      <c r="I64" s="440">
        <v>5.7</v>
      </c>
      <c r="J64" s="441" t="s">
        <v>28</v>
      </c>
      <c r="M64" s="35"/>
      <c r="N64" s="36"/>
    </row>
    <row r="65" spans="2:14" ht="16.2" customHeight="1" x14ac:dyDescent="0.2">
      <c r="B65" s="346" t="s">
        <v>194</v>
      </c>
      <c r="C65" s="425" t="s">
        <v>233</v>
      </c>
      <c r="D65" s="348">
        <v>2640</v>
      </c>
      <c r="E65" s="348">
        <v>2650</v>
      </c>
      <c r="F65" s="426">
        <v>4.5999999999999996</v>
      </c>
      <c r="G65" s="348">
        <v>2640</v>
      </c>
      <c r="H65" s="427">
        <v>4.3999999999999995</v>
      </c>
      <c r="I65" s="426">
        <v>4.8</v>
      </c>
      <c r="J65" s="425" t="s">
        <v>26</v>
      </c>
      <c r="M65" s="35"/>
      <c r="N65" s="36"/>
    </row>
    <row r="66" spans="2:14" ht="16.2" customHeight="1" x14ac:dyDescent="0.2">
      <c r="B66" s="346" t="s">
        <v>195</v>
      </c>
      <c r="C66" s="437" t="s">
        <v>1123</v>
      </c>
      <c r="D66" s="438">
        <v>1990</v>
      </c>
      <c r="E66" s="439">
        <v>2010</v>
      </c>
      <c r="F66" s="440">
        <v>5.4</v>
      </c>
      <c r="G66" s="439">
        <v>1970</v>
      </c>
      <c r="H66" s="440">
        <v>5</v>
      </c>
      <c r="I66" s="440">
        <v>5.7</v>
      </c>
      <c r="J66" s="441" t="s">
        <v>28</v>
      </c>
      <c r="M66" s="35"/>
      <c r="N66" s="36"/>
    </row>
    <row r="67" spans="2:14" ht="16.2" customHeight="1" x14ac:dyDescent="0.2">
      <c r="B67" s="346" t="s">
        <v>196</v>
      </c>
      <c r="C67" s="425" t="s">
        <v>235</v>
      </c>
      <c r="D67" s="348">
        <v>1830</v>
      </c>
      <c r="E67" s="348">
        <v>1850</v>
      </c>
      <c r="F67" s="426">
        <v>5.4</v>
      </c>
      <c r="G67" s="348">
        <v>1810</v>
      </c>
      <c r="H67" s="427">
        <v>5.2</v>
      </c>
      <c r="I67" s="426">
        <v>5.6000000000000005</v>
      </c>
      <c r="J67" s="425" t="s">
        <v>28</v>
      </c>
      <c r="M67" s="35"/>
      <c r="N67" s="36"/>
    </row>
    <row r="68" spans="2:14" ht="16.2" customHeight="1" x14ac:dyDescent="0.2">
      <c r="B68" s="346" t="s">
        <v>197</v>
      </c>
      <c r="C68" s="437" t="s">
        <v>1124</v>
      </c>
      <c r="D68" s="438">
        <v>1340</v>
      </c>
      <c r="E68" s="439">
        <v>1350</v>
      </c>
      <c r="F68" s="440">
        <v>5.8999999999999995</v>
      </c>
      <c r="G68" s="439">
        <v>1330</v>
      </c>
      <c r="H68" s="440">
        <v>5.7</v>
      </c>
      <c r="I68" s="440">
        <v>6.1</v>
      </c>
      <c r="J68" s="441" t="s">
        <v>28</v>
      </c>
      <c r="M68" s="35"/>
      <c r="N68" s="36"/>
    </row>
    <row r="69" spans="2:14" ht="16.2" customHeight="1" x14ac:dyDescent="0.2">
      <c r="B69" s="346" t="s">
        <v>198</v>
      </c>
      <c r="C69" s="425" t="s">
        <v>237</v>
      </c>
      <c r="D69" s="348">
        <v>3080</v>
      </c>
      <c r="E69" s="348" t="s">
        <v>598</v>
      </c>
      <c r="F69" s="426" t="s">
        <v>598</v>
      </c>
      <c r="G69" s="348">
        <v>3080</v>
      </c>
      <c r="H69" s="427">
        <v>5.4</v>
      </c>
      <c r="I69" s="426" t="s">
        <v>1125</v>
      </c>
      <c r="J69" s="425" t="s">
        <v>1126</v>
      </c>
      <c r="M69" s="35"/>
      <c r="N69" s="36"/>
    </row>
    <row r="70" spans="2:14" ht="16.2" customHeight="1" x14ac:dyDescent="0.2">
      <c r="B70" s="346" t="s">
        <v>199</v>
      </c>
      <c r="C70" s="437" t="s">
        <v>1127</v>
      </c>
      <c r="D70" s="438">
        <v>1850</v>
      </c>
      <c r="E70" s="439" t="s">
        <v>599</v>
      </c>
      <c r="F70" s="440" t="s">
        <v>599</v>
      </c>
      <c r="G70" s="439">
        <v>1850</v>
      </c>
      <c r="H70" s="440">
        <v>5.2</v>
      </c>
      <c r="I70" s="440" t="s">
        <v>1125</v>
      </c>
      <c r="J70" s="441" t="s">
        <v>1128</v>
      </c>
      <c r="M70" s="35"/>
      <c r="N70" s="36"/>
    </row>
    <row r="71" spans="2:14" ht="16.2" customHeight="1" x14ac:dyDescent="0.2">
      <c r="B71" s="346" t="s">
        <v>200</v>
      </c>
      <c r="C71" s="425" t="s">
        <v>239</v>
      </c>
      <c r="D71" s="348">
        <v>1760</v>
      </c>
      <c r="E71" s="426" t="s">
        <v>598</v>
      </c>
      <c r="F71" s="426" t="s">
        <v>598</v>
      </c>
      <c r="G71" s="348">
        <v>1760</v>
      </c>
      <c r="H71" s="427">
        <v>5</v>
      </c>
      <c r="I71" s="426" t="s">
        <v>1125</v>
      </c>
      <c r="J71" s="425" t="s">
        <v>605</v>
      </c>
      <c r="M71" s="35"/>
      <c r="N71" s="36"/>
    </row>
    <row r="72" spans="2:14" ht="16.2" customHeight="1" x14ac:dyDescent="0.2">
      <c r="B72" s="346" t="s">
        <v>201</v>
      </c>
      <c r="C72" s="437" t="s">
        <v>1129</v>
      </c>
      <c r="D72" s="438">
        <v>1390</v>
      </c>
      <c r="E72" s="439" t="s">
        <v>599</v>
      </c>
      <c r="F72" s="440" t="s">
        <v>599</v>
      </c>
      <c r="G72" s="439">
        <v>1390</v>
      </c>
      <c r="H72" s="440">
        <v>5.5</v>
      </c>
      <c r="I72" s="440" t="s">
        <v>1125</v>
      </c>
      <c r="J72" s="441" t="s">
        <v>1130</v>
      </c>
      <c r="M72" s="35"/>
      <c r="N72" s="36"/>
    </row>
    <row r="73" spans="2:14" ht="16.2" customHeight="1" x14ac:dyDescent="0.2">
      <c r="B73" s="346" t="s">
        <v>202</v>
      </c>
      <c r="C73" s="425" t="s">
        <v>241</v>
      </c>
      <c r="D73" s="348">
        <v>1140</v>
      </c>
      <c r="E73" s="348" t="s">
        <v>598</v>
      </c>
      <c r="F73" s="426" t="s">
        <v>598</v>
      </c>
      <c r="G73" s="348">
        <v>1140</v>
      </c>
      <c r="H73" s="427">
        <v>6.5</v>
      </c>
      <c r="I73" s="426">
        <v>6.9</v>
      </c>
      <c r="J73" s="425" t="s">
        <v>607</v>
      </c>
      <c r="M73" s="35"/>
      <c r="N73" s="36"/>
    </row>
    <row r="74" spans="2:14" ht="16.2" customHeight="1" x14ac:dyDescent="0.2">
      <c r="B74" s="346" t="s">
        <v>203</v>
      </c>
      <c r="C74" s="437" t="s">
        <v>1131</v>
      </c>
      <c r="D74" s="438">
        <v>906</v>
      </c>
      <c r="E74" s="439" t="s">
        <v>599</v>
      </c>
      <c r="F74" s="440" t="s">
        <v>599</v>
      </c>
      <c r="G74" s="439">
        <v>906</v>
      </c>
      <c r="H74" s="440">
        <v>5.0999999999999996</v>
      </c>
      <c r="I74" s="440" t="s">
        <v>1125</v>
      </c>
      <c r="J74" s="441" t="s">
        <v>1128</v>
      </c>
      <c r="M74" s="35"/>
      <c r="N74" s="36"/>
    </row>
    <row r="75" spans="2:14" ht="16.2" customHeight="1" x14ac:dyDescent="0.2">
      <c r="B75" s="346" t="s">
        <v>204</v>
      </c>
      <c r="C75" s="425" t="s">
        <v>243</v>
      </c>
      <c r="D75" s="348">
        <v>880</v>
      </c>
      <c r="E75" s="426" t="s">
        <v>598</v>
      </c>
      <c r="F75" s="426" t="s">
        <v>598</v>
      </c>
      <c r="G75" s="348">
        <v>880</v>
      </c>
      <c r="H75" s="427">
        <v>5.4</v>
      </c>
      <c r="I75" s="426" t="s">
        <v>1125</v>
      </c>
      <c r="J75" s="425" t="s">
        <v>1126</v>
      </c>
      <c r="M75" s="35"/>
      <c r="N75" s="36"/>
    </row>
    <row r="76" spans="2:14" ht="16.2" customHeight="1" x14ac:dyDescent="0.2">
      <c r="B76" s="346" t="s">
        <v>205</v>
      </c>
      <c r="C76" s="437" t="s">
        <v>1132</v>
      </c>
      <c r="D76" s="438">
        <v>872</v>
      </c>
      <c r="E76" s="439" t="s">
        <v>599</v>
      </c>
      <c r="F76" s="440" t="s">
        <v>599</v>
      </c>
      <c r="G76" s="439">
        <v>872</v>
      </c>
      <c r="H76" s="440">
        <v>6.4</v>
      </c>
      <c r="I76" s="440" t="s">
        <v>1125</v>
      </c>
      <c r="J76" s="441" t="s">
        <v>1130</v>
      </c>
      <c r="M76" s="35"/>
      <c r="N76" s="36"/>
    </row>
    <row r="77" spans="2:14" ht="16.2" customHeight="1" x14ac:dyDescent="0.2">
      <c r="B77" s="346" t="s">
        <v>206</v>
      </c>
      <c r="C77" s="425" t="s">
        <v>245</v>
      </c>
      <c r="D77" s="348">
        <v>845</v>
      </c>
      <c r="E77" s="348" t="s">
        <v>598</v>
      </c>
      <c r="F77" s="426" t="s">
        <v>598</v>
      </c>
      <c r="G77" s="348">
        <v>845</v>
      </c>
      <c r="H77" s="427">
        <v>5.5</v>
      </c>
      <c r="I77" s="426" t="s">
        <v>1125</v>
      </c>
      <c r="J77" s="425" t="s">
        <v>1126</v>
      </c>
      <c r="M77" s="35"/>
      <c r="N77" s="36"/>
    </row>
    <row r="78" spans="2:14" ht="16.2" customHeight="1" x14ac:dyDescent="0.2">
      <c r="B78" s="346" t="s">
        <v>207</v>
      </c>
      <c r="C78" s="437" t="s">
        <v>1133</v>
      </c>
      <c r="D78" s="438">
        <v>849</v>
      </c>
      <c r="E78" s="439" t="s">
        <v>599</v>
      </c>
      <c r="F78" s="440" t="s">
        <v>599</v>
      </c>
      <c r="G78" s="439">
        <v>849</v>
      </c>
      <c r="H78" s="440">
        <v>4.8</v>
      </c>
      <c r="I78" s="440">
        <v>5.2</v>
      </c>
      <c r="J78" s="441" t="s">
        <v>609</v>
      </c>
      <c r="M78" s="35"/>
      <c r="N78" s="36"/>
    </row>
    <row r="79" spans="2:14" ht="16.2" customHeight="1" x14ac:dyDescent="0.2">
      <c r="B79" s="346" t="s">
        <v>208</v>
      </c>
      <c r="C79" s="425" t="s">
        <v>247</v>
      </c>
      <c r="D79" s="348">
        <v>661</v>
      </c>
      <c r="E79" s="426" t="s">
        <v>598</v>
      </c>
      <c r="F79" s="426" t="s">
        <v>598</v>
      </c>
      <c r="G79" s="348">
        <v>661</v>
      </c>
      <c r="H79" s="427">
        <v>5.5</v>
      </c>
      <c r="I79" s="426" t="s">
        <v>1125</v>
      </c>
      <c r="J79" s="425" t="s">
        <v>1126</v>
      </c>
      <c r="M79" s="35"/>
      <c r="N79" s="36"/>
    </row>
    <row r="80" spans="2:14" ht="16.2" customHeight="1" x14ac:dyDescent="0.2">
      <c r="B80" s="346" t="s">
        <v>209</v>
      </c>
      <c r="C80" s="437" t="s">
        <v>1134</v>
      </c>
      <c r="D80" s="438">
        <v>499</v>
      </c>
      <c r="E80" s="439" t="s">
        <v>599</v>
      </c>
      <c r="F80" s="440" t="s">
        <v>599</v>
      </c>
      <c r="G80" s="439">
        <v>499</v>
      </c>
      <c r="H80" s="440">
        <v>8</v>
      </c>
      <c r="I80" s="440">
        <v>8.4</v>
      </c>
      <c r="J80" s="441" t="s">
        <v>609</v>
      </c>
      <c r="M80" s="35"/>
      <c r="N80" s="36"/>
    </row>
    <row r="81" spans="2:14" ht="16.2" customHeight="1" x14ac:dyDescent="0.2">
      <c r="B81" s="346" t="s">
        <v>210</v>
      </c>
      <c r="C81" s="425" t="s">
        <v>249</v>
      </c>
      <c r="D81" s="348">
        <v>383</v>
      </c>
      <c r="E81" s="348" t="s">
        <v>598</v>
      </c>
      <c r="F81" s="426" t="s">
        <v>598</v>
      </c>
      <c r="G81" s="348">
        <v>383</v>
      </c>
      <c r="H81" s="427">
        <v>6</v>
      </c>
      <c r="I81" s="426" t="s">
        <v>1125</v>
      </c>
      <c r="J81" s="425" t="s">
        <v>1126</v>
      </c>
      <c r="M81" s="35"/>
      <c r="N81" s="36"/>
    </row>
    <row r="82" spans="2:14" ht="16.2" customHeight="1" x14ac:dyDescent="0.2">
      <c r="B82" s="346" t="s">
        <v>211</v>
      </c>
      <c r="C82" s="437" t="s">
        <v>1135</v>
      </c>
      <c r="D82" s="438">
        <v>371</v>
      </c>
      <c r="E82" s="439" t="s">
        <v>599</v>
      </c>
      <c r="F82" s="440" t="s">
        <v>599</v>
      </c>
      <c r="G82" s="439">
        <v>371</v>
      </c>
      <c r="H82" s="440">
        <v>5.7</v>
      </c>
      <c r="I82" s="440">
        <v>6.1</v>
      </c>
      <c r="J82" s="441" t="s">
        <v>609</v>
      </c>
      <c r="M82" s="35"/>
      <c r="N82" s="36"/>
    </row>
    <row r="83" spans="2:14" ht="16.2" customHeight="1" x14ac:dyDescent="0.2">
      <c r="B83" s="346" t="s">
        <v>212</v>
      </c>
      <c r="C83" s="425" t="s">
        <v>251</v>
      </c>
      <c r="D83" s="348">
        <v>213</v>
      </c>
      <c r="E83" s="426" t="s">
        <v>598</v>
      </c>
      <c r="F83" s="426" t="s">
        <v>598</v>
      </c>
      <c r="G83" s="348">
        <v>213</v>
      </c>
      <c r="H83" s="427">
        <v>5.5</v>
      </c>
      <c r="I83" s="426" t="s">
        <v>1125</v>
      </c>
      <c r="J83" s="425" t="s">
        <v>605</v>
      </c>
      <c r="M83" s="35"/>
      <c r="N83" s="36"/>
    </row>
    <row r="84" spans="2:14" ht="16.2" customHeight="1" x14ac:dyDescent="0.2">
      <c r="B84" s="346" t="s">
        <v>213</v>
      </c>
      <c r="C84" s="437" t="s">
        <v>1136</v>
      </c>
      <c r="D84" s="438">
        <v>171</v>
      </c>
      <c r="E84" s="439" t="s">
        <v>599</v>
      </c>
      <c r="F84" s="440" t="s">
        <v>599</v>
      </c>
      <c r="G84" s="439">
        <v>171</v>
      </c>
      <c r="H84" s="440">
        <v>8.3000000000000007</v>
      </c>
      <c r="I84" s="440">
        <v>8.6999999999999993</v>
      </c>
      <c r="J84" s="441" t="s">
        <v>609</v>
      </c>
      <c r="M84" s="35"/>
      <c r="N84" s="36"/>
    </row>
    <row r="85" spans="2:14" ht="16.2" customHeight="1" x14ac:dyDescent="0.2">
      <c r="B85" s="346" t="s">
        <v>214</v>
      </c>
      <c r="C85" s="425" t="s">
        <v>1431</v>
      </c>
      <c r="D85" s="348">
        <v>5560</v>
      </c>
      <c r="E85" s="348">
        <v>5660</v>
      </c>
      <c r="F85" s="426">
        <v>4.1000000000000005</v>
      </c>
      <c r="G85" s="348">
        <v>5510</v>
      </c>
      <c r="H85" s="427">
        <v>3.9</v>
      </c>
      <c r="I85" s="426">
        <v>4.3</v>
      </c>
      <c r="J85" s="425" t="s">
        <v>605</v>
      </c>
      <c r="M85" s="35"/>
      <c r="N85" s="36"/>
    </row>
    <row r="86" spans="2:14" ht="16.2" customHeight="1" x14ac:dyDescent="0.2">
      <c r="B86" s="346" t="s">
        <v>215</v>
      </c>
      <c r="C86" s="437" t="s">
        <v>1137</v>
      </c>
      <c r="D86" s="438">
        <v>2140</v>
      </c>
      <c r="E86" s="439">
        <v>2150</v>
      </c>
      <c r="F86" s="440">
        <v>4</v>
      </c>
      <c r="G86" s="439">
        <v>2130</v>
      </c>
      <c r="H86" s="440">
        <v>3.8</v>
      </c>
      <c r="I86" s="440">
        <v>4.2</v>
      </c>
      <c r="J86" s="441" t="s">
        <v>1128</v>
      </c>
      <c r="M86" s="35"/>
      <c r="N86" s="36"/>
    </row>
    <row r="87" spans="2:14" ht="16.2" customHeight="1" x14ac:dyDescent="0.2">
      <c r="B87" s="346" t="s">
        <v>216</v>
      </c>
      <c r="C87" s="425" t="s">
        <v>255</v>
      </c>
      <c r="D87" s="348">
        <v>17300</v>
      </c>
      <c r="E87" s="348">
        <v>17300</v>
      </c>
      <c r="F87" s="426">
        <v>4.8</v>
      </c>
      <c r="G87" s="348">
        <v>17200</v>
      </c>
      <c r="H87" s="427">
        <v>4.5999999999999996</v>
      </c>
      <c r="I87" s="426">
        <v>5</v>
      </c>
      <c r="J87" s="425" t="s">
        <v>182</v>
      </c>
      <c r="M87" s="35"/>
      <c r="N87" s="36"/>
    </row>
    <row r="88" spans="2:14" ht="16.2" customHeight="1" x14ac:dyDescent="0.2">
      <c r="B88" s="346" t="s">
        <v>217</v>
      </c>
      <c r="C88" s="437" t="s">
        <v>1138</v>
      </c>
      <c r="D88" s="438">
        <v>10900</v>
      </c>
      <c r="E88" s="439">
        <v>10800</v>
      </c>
      <c r="F88" s="440">
        <v>5.3</v>
      </c>
      <c r="G88" s="439">
        <v>10900</v>
      </c>
      <c r="H88" s="603" t="s">
        <v>1430</v>
      </c>
      <c r="I88" s="440">
        <v>5.5</v>
      </c>
      <c r="J88" s="441" t="s">
        <v>609</v>
      </c>
      <c r="M88" s="35"/>
      <c r="N88" s="36"/>
    </row>
    <row r="89" spans="2:14" ht="16.2" customHeight="1" x14ac:dyDescent="0.2">
      <c r="B89" s="346" t="s">
        <v>218</v>
      </c>
      <c r="C89" s="425" t="s">
        <v>257</v>
      </c>
      <c r="D89" s="348">
        <v>7380</v>
      </c>
      <c r="E89" s="348">
        <v>7390</v>
      </c>
      <c r="F89" s="426">
        <v>6</v>
      </c>
      <c r="G89" s="348">
        <v>7380</v>
      </c>
      <c r="H89" s="427">
        <v>5.8000000000000007</v>
      </c>
      <c r="I89" s="426">
        <v>6.2</v>
      </c>
      <c r="J89" s="425" t="s">
        <v>605</v>
      </c>
      <c r="M89" s="35"/>
      <c r="N89" s="36"/>
    </row>
    <row r="90" spans="2:14" ht="16.2" customHeight="1" x14ac:dyDescent="0.2">
      <c r="B90" s="346" t="s">
        <v>219</v>
      </c>
      <c r="C90" s="437" t="s">
        <v>1139</v>
      </c>
      <c r="D90" s="438">
        <v>5200</v>
      </c>
      <c r="E90" s="439">
        <v>5260</v>
      </c>
      <c r="F90" s="440">
        <v>5.6000000000000005</v>
      </c>
      <c r="G90" s="439">
        <v>5170</v>
      </c>
      <c r="H90" s="603" t="s">
        <v>1432</v>
      </c>
      <c r="I90" s="440">
        <v>5.8000000000000007</v>
      </c>
      <c r="J90" s="441" t="s">
        <v>609</v>
      </c>
      <c r="M90" s="35"/>
      <c r="N90" s="36"/>
    </row>
    <row r="91" spans="2:14" ht="16.2" customHeight="1" x14ac:dyDescent="0.2">
      <c r="B91" s="346" t="s">
        <v>220</v>
      </c>
      <c r="C91" s="425" t="s">
        <v>259</v>
      </c>
      <c r="D91" s="348">
        <v>3710</v>
      </c>
      <c r="E91" s="348">
        <v>3780</v>
      </c>
      <c r="F91" s="426">
        <v>5.6000000000000005</v>
      </c>
      <c r="G91" s="348">
        <v>3680</v>
      </c>
      <c r="H91" s="513" t="s">
        <v>1433</v>
      </c>
      <c r="I91" s="426">
        <v>5.8000000000000007</v>
      </c>
      <c r="J91" s="425" t="s">
        <v>27</v>
      </c>
      <c r="M91" s="35"/>
      <c r="N91" s="36"/>
    </row>
    <row r="92" spans="2:14" ht="16.2" customHeight="1" x14ac:dyDescent="0.2">
      <c r="B92" s="346" t="s">
        <v>221</v>
      </c>
      <c r="C92" s="437" t="s">
        <v>1140</v>
      </c>
      <c r="D92" s="438">
        <v>5610</v>
      </c>
      <c r="E92" s="439">
        <v>5470</v>
      </c>
      <c r="F92" s="440">
        <v>4.5999999999999996</v>
      </c>
      <c r="G92" s="439">
        <v>5670</v>
      </c>
      <c r="H92" s="604" t="s">
        <v>1434</v>
      </c>
      <c r="I92" s="440">
        <v>4.8</v>
      </c>
      <c r="J92" s="441" t="s">
        <v>609</v>
      </c>
      <c r="M92" s="35"/>
      <c r="N92" s="36"/>
    </row>
    <row r="93" spans="2:14" ht="16.2" customHeight="1" thickBot="1" x14ac:dyDescent="0.25">
      <c r="B93" s="428" t="s">
        <v>222</v>
      </c>
      <c r="C93" s="429" t="s">
        <v>261</v>
      </c>
      <c r="D93" s="350">
        <v>1920</v>
      </c>
      <c r="E93" s="350">
        <v>1790</v>
      </c>
      <c r="F93" s="430">
        <v>5.2</v>
      </c>
      <c r="G93" s="350">
        <v>1970</v>
      </c>
      <c r="H93" s="431">
        <v>5.4</v>
      </c>
      <c r="I93" s="430">
        <v>5.4</v>
      </c>
      <c r="J93" s="429" t="s">
        <v>27</v>
      </c>
      <c r="M93" s="35"/>
      <c r="N93" s="36"/>
    </row>
    <row r="94" spans="2:14" ht="16.2" customHeight="1" thickTop="1" x14ac:dyDescent="0.2">
      <c r="B94" s="352" t="s">
        <v>263</v>
      </c>
      <c r="C94" s="437" t="s">
        <v>1142</v>
      </c>
      <c r="D94" s="438">
        <v>20500</v>
      </c>
      <c r="E94" s="439">
        <v>20900</v>
      </c>
      <c r="F94" s="440">
        <v>4.2</v>
      </c>
      <c r="G94" s="439">
        <v>20300</v>
      </c>
      <c r="H94" s="440" t="s">
        <v>1435</v>
      </c>
      <c r="I94" s="440">
        <v>4.3999999999999995</v>
      </c>
      <c r="J94" s="441" t="s">
        <v>1143</v>
      </c>
      <c r="M94" s="35"/>
      <c r="N94" s="36"/>
    </row>
    <row r="95" spans="2:14" ht="16.2" customHeight="1" x14ac:dyDescent="0.2">
      <c r="B95" s="352" t="s">
        <v>264</v>
      </c>
      <c r="C95" s="425" t="s">
        <v>1144</v>
      </c>
      <c r="D95" s="348">
        <v>18400</v>
      </c>
      <c r="E95" s="348">
        <v>18800</v>
      </c>
      <c r="F95" s="426">
        <v>4.3999999999999995</v>
      </c>
      <c r="G95" s="348">
        <v>18200</v>
      </c>
      <c r="H95" s="514" t="s">
        <v>1436</v>
      </c>
      <c r="I95" s="426">
        <v>4.5999999999999996</v>
      </c>
      <c r="J95" s="425" t="s">
        <v>27</v>
      </c>
      <c r="M95" s="35"/>
      <c r="N95" s="36"/>
    </row>
    <row r="96" spans="2:14" ht="16.2" customHeight="1" x14ac:dyDescent="0.2">
      <c r="B96" s="352" t="s">
        <v>265</v>
      </c>
      <c r="C96" s="437" t="s">
        <v>1146</v>
      </c>
      <c r="D96" s="438">
        <v>15700</v>
      </c>
      <c r="E96" s="439">
        <v>15900</v>
      </c>
      <c r="F96" s="440">
        <v>4.9000000000000004</v>
      </c>
      <c r="G96" s="439">
        <v>15500</v>
      </c>
      <c r="H96" s="440">
        <v>4.5999999999999996</v>
      </c>
      <c r="I96" s="440">
        <v>5.0999999999999996</v>
      </c>
      <c r="J96" s="441" t="s">
        <v>1147</v>
      </c>
      <c r="M96" s="35"/>
      <c r="N96" s="36"/>
    </row>
    <row r="97" spans="2:14" ht="16.2" customHeight="1" x14ac:dyDescent="0.2">
      <c r="B97" s="352" t="s">
        <v>266</v>
      </c>
      <c r="C97" s="425" t="s">
        <v>1148</v>
      </c>
      <c r="D97" s="348">
        <v>11600</v>
      </c>
      <c r="E97" s="348">
        <v>11700</v>
      </c>
      <c r="F97" s="426">
        <v>4.5999999999999996</v>
      </c>
      <c r="G97" s="348">
        <v>11500</v>
      </c>
      <c r="H97" s="514" t="s">
        <v>1437</v>
      </c>
      <c r="I97" s="426">
        <v>4.8</v>
      </c>
      <c r="J97" s="425" t="s">
        <v>27</v>
      </c>
      <c r="M97" s="35"/>
      <c r="N97" s="36"/>
    </row>
    <row r="98" spans="2:14" ht="16.2" customHeight="1" x14ac:dyDescent="0.2">
      <c r="B98" s="352" t="s">
        <v>267</v>
      </c>
      <c r="C98" s="437" t="s">
        <v>1150</v>
      </c>
      <c r="D98" s="438">
        <v>12200</v>
      </c>
      <c r="E98" s="439">
        <v>12300</v>
      </c>
      <c r="F98" s="440">
        <v>4.8</v>
      </c>
      <c r="G98" s="439">
        <v>12100</v>
      </c>
      <c r="H98" s="440">
        <v>4.7</v>
      </c>
      <c r="I98" s="440">
        <v>5.0999999999999996</v>
      </c>
      <c r="J98" s="441" t="s">
        <v>1151</v>
      </c>
      <c r="M98" s="35"/>
      <c r="N98" s="36"/>
    </row>
    <row r="99" spans="2:14" ht="16.2" customHeight="1" x14ac:dyDescent="0.2">
      <c r="B99" s="352" t="s">
        <v>268</v>
      </c>
      <c r="C99" s="425" t="s">
        <v>287</v>
      </c>
      <c r="D99" s="348">
        <v>10600</v>
      </c>
      <c r="E99" s="348">
        <v>10600</v>
      </c>
      <c r="F99" s="426">
        <v>5</v>
      </c>
      <c r="G99" s="348">
        <v>10500</v>
      </c>
      <c r="H99" s="427">
        <v>4.5999999999999996</v>
      </c>
      <c r="I99" s="426">
        <v>5.2</v>
      </c>
      <c r="J99" s="425" t="s">
        <v>28</v>
      </c>
      <c r="M99" s="35"/>
      <c r="N99" s="36"/>
    </row>
    <row r="100" spans="2:14" ht="16.2" customHeight="1" x14ac:dyDescent="0.2">
      <c r="B100" s="352" t="s">
        <v>269</v>
      </c>
      <c r="C100" s="437" t="s">
        <v>1153</v>
      </c>
      <c r="D100" s="438">
        <v>9370</v>
      </c>
      <c r="E100" s="439">
        <v>9390</v>
      </c>
      <c r="F100" s="440">
        <v>4.8</v>
      </c>
      <c r="G100" s="439">
        <v>9350</v>
      </c>
      <c r="H100" s="440">
        <v>4.5</v>
      </c>
      <c r="I100" s="440">
        <v>4.9000000000000004</v>
      </c>
      <c r="J100" s="441" t="s">
        <v>1147</v>
      </c>
      <c r="M100" s="35"/>
      <c r="N100" s="36"/>
    </row>
    <row r="101" spans="2:14" ht="16.2" customHeight="1" x14ac:dyDescent="0.2">
      <c r="B101" s="352" t="s">
        <v>270</v>
      </c>
      <c r="C101" s="425" t="s">
        <v>1154</v>
      </c>
      <c r="D101" s="348">
        <v>8550</v>
      </c>
      <c r="E101" s="348">
        <v>8640</v>
      </c>
      <c r="F101" s="426">
        <v>4.8</v>
      </c>
      <c r="G101" s="348">
        <v>8460</v>
      </c>
      <c r="H101" s="427">
        <v>4.3999999999999995</v>
      </c>
      <c r="I101" s="426">
        <v>5.0999999999999996</v>
      </c>
      <c r="J101" s="425" t="s">
        <v>28</v>
      </c>
      <c r="M101" s="35"/>
      <c r="N101" s="36"/>
    </row>
    <row r="102" spans="2:14" ht="16.2" customHeight="1" x14ac:dyDescent="0.2">
      <c r="B102" s="352" t="s">
        <v>271</v>
      </c>
      <c r="C102" s="437" t="s">
        <v>1156</v>
      </c>
      <c r="D102" s="438">
        <v>5450</v>
      </c>
      <c r="E102" s="439">
        <v>5510</v>
      </c>
      <c r="F102" s="440">
        <v>4.9000000000000004</v>
      </c>
      <c r="G102" s="439">
        <v>5380</v>
      </c>
      <c r="H102" s="440">
        <v>4.5999999999999996</v>
      </c>
      <c r="I102" s="440">
        <v>5.2</v>
      </c>
      <c r="J102" s="441" t="s">
        <v>1147</v>
      </c>
      <c r="M102" s="35"/>
      <c r="N102" s="36"/>
    </row>
    <row r="103" spans="2:14" ht="16.2" customHeight="1" x14ac:dyDescent="0.2">
      <c r="B103" s="352" t="s">
        <v>272</v>
      </c>
      <c r="C103" s="425" t="s">
        <v>1157</v>
      </c>
      <c r="D103" s="348">
        <v>5380</v>
      </c>
      <c r="E103" s="348">
        <v>5360</v>
      </c>
      <c r="F103" s="426">
        <v>4.7</v>
      </c>
      <c r="G103" s="348">
        <v>5390</v>
      </c>
      <c r="H103" s="514" t="s">
        <v>1438</v>
      </c>
      <c r="I103" s="426">
        <v>4.9000000000000004</v>
      </c>
      <c r="J103" s="425" t="s">
        <v>27</v>
      </c>
      <c r="M103" s="35"/>
      <c r="N103" s="36"/>
    </row>
    <row r="104" spans="2:14" ht="16.2" customHeight="1" x14ac:dyDescent="0.2">
      <c r="B104" s="352" t="s">
        <v>273</v>
      </c>
      <c r="C104" s="437" t="s">
        <v>1159</v>
      </c>
      <c r="D104" s="438">
        <v>4190</v>
      </c>
      <c r="E104" s="439">
        <v>4290</v>
      </c>
      <c r="F104" s="440">
        <v>5.4</v>
      </c>
      <c r="G104" s="439">
        <v>4150</v>
      </c>
      <c r="H104" s="440">
        <v>5.2</v>
      </c>
      <c r="I104" s="440">
        <v>5.6</v>
      </c>
      <c r="J104" s="441" t="s">
        <v>1151</v>
      </c>
      <c r="M104" s="35"/>
      <c r="N104" s="36"/>
    </row>
    <row r="105" spans="2:14" ht="16.2" customHeight="1" x14ac:dyDescent="0.2">
      <c r="B105" s="352" t="s">
        <v>274</v>
      </c>
      <c r="C105" s="425" t="s">
        <v>1160</v>
      </c>
      <c r="D105" s="348">
        <v>4490</v>
      </c>
      <c r="E105" s="348">
        <v>4530</v>
      </c>
      <c r="F105" s="426">
        <v>4.8</v>
      </c>
      <c r="G105" s="348">
        <v>4470</v>
      </c>
      <c r="H105" s="427">
        <v>4.5999999999999996</v>
      </c>
      <c r="I105" s="426">
        <v>5</v>
      </c>
      <c r="J105" s="425" t="s">
        <v>26</v>
      </c>
      <c r="M105" s="35"/>
      <c r="N105" s="36"/>
    </row>
    <row r="106" spans="2:14" ht="16.2" customHeight="1" x14ac:dyDescent="0.2">
      <c r="B106" s="352" t="s">
        <v>275</v>
      </c>
      <c r="C106" s="437" t="s">
        <v>1162</v>
      </c>
      <c r="D106" s="438">
        <v>3400</v>
      </c>
      <c r="E106" s="439">
        <v>3420</v>
      </c>
      <c r="F106" s="440">
        <v>5.0999999999999996</v>
      </c>
      <c r="G106" s="439">
        <v>3390</v>
      </c>
      <c r="H106" s="440">
        <v>4.9000000000000004</v>
      </c>
      <c r="I106" s="440">
        <v>5.3</v>
      </c>
      <c r="J106" s="441" t="s">
        <v>1151</v>
      </c>
      <c r="M106" s="35"/>
      <c r="N106" s="36"/>
    </row>
    <row r="107" spans="2:14" ht="16.2" customHeight="1" x14ac:dyDescent="0.2">
      <c r="B107" s="352" t="s">
        <v>276</v>
      </c>
      <c r="C107" s="425" t="s">
        <v>1163</v>
      </c>
      <c r="D107" s="348">
        <v>3290</v>
      </c>
      <c r="E107" s="348">
        <v>3320</v>
      </c>
      <c r="F107" s="426">
        <v>4.7</v>
      </c>
      <c r="G107" s="348">
        <v>3270</v>
      </c>
      <c r="H107" s="515" t="s">
        <v>1439</v>
      </c>
      <c r="I107" s="426">
        <v>4.9000000000000004</v>
      </c>
      <c r="J107" s="425" t="s">
        <v>27</v>
      </c>
      <c r="M107" s="35"/>
      <c r="N107" s="36"/>
    </row>
    <row r="108" spans="2:14" ht="16.2" customHeight="1" x14ac:dyDescent="0.2">
      <c r="B108" s="352" t="s">
        <v>277</v>
      </c>
      <c r="C108" s="437" t="s">
        <v>1165</v>
      </c>
      <c r="D108" s="438">
        <v>12100</v>
      </c>
      <c r="E108" s="439">
        <v>12300</v>
      </c>
      <c r="F108" s="440">
        <v>4.5999999999999996</v>
      </c>
      <c r="G108" s="439">
        <v>11900</v>
      </c>
      <c r="H108" s="440">
        <v>4.3999999999999995</v>
      </c>
      <c r="I108" s="440">
        <v>4.8</v>
      </c>
      <c r="J108" s="441" t="s">
        <v>1166</v>
      </c>
      <c r="M108" s="35"/>
      <c r="N108" s="36"/>
    </row>
    <row r="109" spans="2:14" ht="16.2" customHeight="1" x14ac:dyDescent="0.2">
      <c r="B109" s="352" t="s">
        <v>278</v>
      </c>
      <c r="C109" s="425" t="s">
        <v>1167</v>
      </c>
      <c r="D109" s="348">
        <v>3760</v>
      </c>
      <c r="E109" s="348">
        <v>3780</v>
      </c>
      <c r="F109" s="426">
        <v>6.2</v>
      </c>
      <c r="G109" s="348">
        <v>3750</v>
      </c>
      <c r="H109" s="427">
        <v>6</v>
      </c>
      <c r="I109" s="426">
        <v>6.4</v>
      </c>
      <c r="J109" s="425" t="s">
        <v>26</v>
      </c>
      <c r="M109" s="35"/>
      <c r="N109" s="36"/>
    </row>
    <row r="110" spans="2:14" ht="16.2" customHeight="1" x14ac:dyDescent="0.2">
      <c r="B110" s="352" t="s">
        <v>1168</v>
      </c>
      <c r="C110" s="437" t="s">
        <v>1170</v>
      </c>
      <c r="D110" s="438">
        <v>2470</v>
      </c>
      <c r="E110" s="439">
        <v>2480</v>
      </c>
      <c r="F110" s="440">
        <v>6.1</v>
      </c>
      <c r="G110" s="439">
        <v>2460</v>
      </c>
      <c r="H110" s="440">
        <v>5.8999999999999995</v>
      </c>
      <c r="I110" s="440">
        <v>6.3</v>
      </c>
      <c r="J110" s="441" t="s">
        <v>1151</v>
      </c>
      <c r="M110" s="35"/>
      <c r="N110" s="36"/>
    </row>
    <row r="111" spans="2:14" ht="16.2" customHeight="1" x14ac:dyDescent="0.2">
      <c r="B111" s="352" t="s">
        <v>280</v>
      </c>
      <c r="C111" s="425" t="s">
        <v>1171</v>
      </c>
      <c r="D111" s="348">
        <v>728</v>
      </c>
      <c r="E111" s="348">
        <v>730</v>
      </c>
      <c r="F111" s="426">
        <v>6.1</v>
      </c>
      <c r="G111" s="348">
        <v>727</v>
      </c>
      <c r="H111" s="427">
        <v>5.8999999999999995</v>
      </c>
      <c r="I111" s="426">
        <v>6.3</v>
      </c>
      <c r="J111" s="425" t="s">
        <v>26</v>
      </c>
      <c r="M111" s="35"/>
      <c r="N111" s="36"/>
    </row>
    <row r="112" spans="2:14" ht="16.2" customHeight="1" x14ac:dyDescent="0.2">
      <c r="B112" s="352" t="s">
        <v>1172</v>
      </c>
      <c r="C112" s="437" t="s">
        <v>1174</v>
      </c>
      <c r="D112" s="438">
        <v>369</v>
      </c>
      <c r="E112" s="439">
        <v>369</v>
      </c>
      <c r="F112" s="440">
        <v>6</v>
      </c>
      <c r="G112" s="439">
        <v>369</v>
      </c>
      <c r="H112" s="440">
        <v>5.8000000000000007</v>
      </c>
      <c r="I112" s="440">
        <v>6.2</v>
      </c>
      <c r="J112" s="441" t="s">
        <v>1151</v>
      </c>
      <c r="M112" s="35"/>
      <c r="N112" s="36"/>
    </row>
    <row r="113" spans="2:14" ht="16.2" customHeight="1" thickBot="1" x14ac:dyDescent="0.25">
      <c r="B113" s="432" t="s">
        <v>1175</v>
      </c>
      <c r="C113" s="429" t="s">
        <v>1176</v>
      </c>
      <c r="D113" s="350">
        <v>3770</v>
      </c>
      <c r="E113" s="350">
        <v>3770</v>
      </c>
      <c r="F113" s="430">
        <v>5.0999999999999996</v>
      </c>
      <c r="G113" s="350">
        <v>3770</v>
      </c>
      <c r="H113" s="431">
        <v>4.7</v>
      </c>
      <c r="I113" s="430">
        <v>5.0999999999999996</v>
      </c>
      <c r="J113" s="429" t="s">
        <v>26</v>
      </c>
      <c r="M113" s="35"/>
      <c r="N113" s="36"/>
    </row>
    <row r="114" spans="2:14" ht="16.2" customHeight="1" thickTop="1" x14ac:dyDescent="0.2">
      <c r="B114" s="433" t="s">
        <v>1177</v>
      </c>
      <c r="C114" s="437" t="s">
        <v>1179</v>
      </c>
      <c r="D114" s="438">
        <v>3380</v>
      </c>
      <c r="E114" s="439">
        <v>3440</v>
      </c>
      <c r="F114" s="440">
        <v>4.2</v>
      </c>
      <c r="G114" s="439">
        <v>3350</v>
      </c>
      <c r="H114" s="440">
        <v>4</v>
      </c>
      <c r="I114" s="440">
        <v>4.4000000000000004</v>
      </c>
      <c r="J114" s="441" t="s">
        <v>1151</v>
      </c>
      <c r="M114" s="35"/>
      <c r="N114" s="36"/>
    </row>
    <row r="115" spans="2:14" ht="16.2" customHeight="1" x14ac:dyDescent="0.2">
      <c r="B115" s="356" t="s">
        <v>302</v>
      </c>
      <c r="C115" s="354" t="s">
        <v>970</v>
      </c>
      <c r="D115" s="353">
        <v>1040</v>
      </c>
      <c r="E115" s="353">
        <v>1050</v>
      </c>
      <c r="F115" s="434">
        <v>4.3</v>
      </c>
      <c r="G115" s="353">
        <v>1030</v>
      </c>
      <c r="H115" s="435">
        <v>4.0999999999999996</v>
      </c>
      <c r="I115" s="434">
        <v>4.5</v>
      </c>
      <c r="J115" s="436" t="s">
        <v>26</v>
      </c>
      <c r="M115" s="35"/>
      <c r="N115" s="36"/>
    </row>
    <row r="116" spans="2:14" ht="16.2" customHeight="1" x14ac:dyDescent="0.2">
      <c r="B116" s="356" t="s">
        <v>303</v>
      </c>
      <c r="C116" s="437" t="s">
        <v>1181</v>
      </c>
      <c r="D116" s="438">
        <v>746</v>
      </c>
      <c r="E116" s="439">
        <v>756</v>
      </c>
      <c r="F116" s="440">
        <v>4.4000000000000004</v>
      </c>
      <c r="G116" s="439">
        <v>742</v>
      </c>
      <c r="H116" s="440">
        <v>4.2</v>
      </c>
      <c r="I116" s="440">
        <v>4.5999999999999996</v>
      </c>
      <c r="J116" s="441" t="s">
        <v>1151</v>
      </c>
      <c r="M116" s="35"/>
      <c r="N116" s="36"/>
    </row>
    <row r="117" spans="2:14" ht="16.2" customHeight="1" x14ac:dyDescent="0.2">
      <c r="B117" s="356" t="s">
        <v>304</v>
      </c>
      <c r="C117" s="354" t="s">
        <v>1182</v>
      </c>
      <c r="D117" s="353">
        <v>679</v>
      </c>
      <c r="E117" s="353">
        <v>689</v>
      </c>
      <c r="F117" s="434">
        <v>4.3</v>
      </c>
      <c r="G117" s="353">
        <v>674</v>
      </c>
      <c r="H117" s="435">
        <v>4.0999999999999996</v>
      </c>
      <c r="I117" s="434">
        <v>4.5</v>
      </c>
      <c r="J117" s="436" t="s">
        <v>26</v>
      </c>
      <c r="M117" s="35"/>
      <c r="N117" s="36"/>
    </row>
    <row r="118" spans="2:14" ht="16.2" customHeight="1" x14ac:dyDescent="0.2">
      <c r="B118" s="356" t="s">
        <v>305</v>
      </c>
      <c r="C118" s="437" t="s">
        <v>1184</v>
      </c>
      <c r="D118" s="438">
        <v>777</v>
      </c>
      <c r="E118" s="439">
        <v>788</v>
      </c>
      <c r="F118" s="440">
        <v>4.3</v>
      </c>
      <c r="G118" s="439">
        <v>772</v>
      </c>
      <c r="H118" s="440">
        <v>4.0999999999999996</v>
      </c>
      <c r="I118" s="440">
        <v>4.5</v>
      </c>
      <c r="J118" s="441" t="s">
        <v>1151</v>
      </c>
      <c r="M118" s="35"/>
      <c r="N118" s="36"/>
    </row>
    <row r="119" spans="2:14" ht="16.2" customHeight="1" x14ac:dyDescent="0.2">
      <c r="B119" s="356" t="s">
        <v>306</v>
      </c>
      <c r="C119" s="354" t="s">
        <v>1185</v>
      </c>
      <c r="D119" s="353">
        <v>985</v>
      </c>
      <c r="E119" s="353">
        <v>1000</v>
      </c>
      <c r="F119" s="434">
        <v>4.3</v>
      </c>
      <c r="G119" s="353">
        <v>979</v>
      </c>
      <c r="H119" s="435">
        <v>4.0999999999999996</v>
      </c>
      <c r="I119" s="434">
        <v>4.5</v>
      </c>
      <c r="J119" s="436" t="s">
        <v>26</v>
      </c>
      <c r="M119" s="35"/>
      <c r="N119" s="36"/>
    </row>
    <row r="120" spans="2:14" ht="16.2" customHeight="1" x14ac:dyDescent="0.2">
      <c r="B120" s="356" t="s">
        <v>307</v>
      </c>
      <c r="C120" s="437" t="s">
        <v>1187</v>
      </c>
      <c r="D120" s="438">
        <v>2410</v>
      </c>
      <c r="E120" s="439">
        <v>2450</v>
      </c>
      <c r="F120" s="440">
        <v>4.3</v>
      </c>
      <c r="G120" s="439">
        <v>2390</v>
      </c>
      <c r="H120" s="440">
        <v>4.0999999999999996</v>
      </c>
      <c r="I120" s="440">
        <v>4.5</v>
      </c>
      <c r="J120" s="441" t="s">
        <v>1151</v>
      </c>
      <c r="M120" s="35"/>
      <c r="N120" s="36"/>
    </row>
    <row r="121" spans="2:14" ht="16.2" customHeight="1" x14ac:dyDescent="0.2">
      <c r="B121" s="356" t="s">
        <v>308</v>
      </c>
      <c r="C121" s="354" t="s">
        <v>1188</v>
      </c>
      <c r="D121" s="353">
        <v>1690</v>
      </c>
      <c r="E121" s="353">
        <v>1720</v>
      </c>
      <c r="F121" s="434">
        <v>4.3</v>
      </c>
      <c r="G121" s="353">
        <v>1680</v>
      </c>
      <c r="H121" s="435">
        <v>4.0999999999999996</v>
      </c>
      <c r="I121" s="434">
        <v>4.5</v>
      </c>
      <c r="J121" s="436" t="s">
        <v>26</v>
      </c>
      <c r="M121" s="35"/>
      <c r="N121" s="36"/>
    </row>
    <row r="122" spans="2:14" ht="16.2" customHeight="1" x14ac:dyDescent="0.2">
      <c r="B122" s="356" t="s">
        <v>309</v>
      </c>
      <c r="C122" s="437" t="s">
        <v>1190</v>
      </c>
      <c r="D122" s="438">
        <v>1170</v>
      </c>
      <c r="E122" s="439">
        <v>1190</v>
      </c>
      <c r="F122" s="440">
        <v>4.3</v>
      </c>
      <c r="G122" s="439">
        <v>1160</v>
      </c>
      <c r="H122" s="440">
        <v>4.0999999999999996</v>
      </c>
      <c r="I122" s="440">
        <v>4.5</v>
      </c>
      <c r="J122" s="441" t="s">
        <v>1151</v>
      </c>
      <c r="M122" s="35"/>
      <c r="N122" s="36"/>
    </row>
    <row r="123" spans="2:14" ht="16.2" customHeight="1" x14ac:dyDescent="0.2">
      <c r="B123" s="356" t="s">
        <v>310</v>
      </c>
      <c r="C123" s="437" t="s">
        <v>1191</v>
      </c>
      <c r="D123" s="438">
        <v>912</v>
      </c>
      <c r="E123" s="439">
        <v>926</v>
      </c>
      <c r="F123" s="440">
        <v>4.3</v>
      </c>
      <c r="G123" s="439">
        <v>906</v>
      </c>
      <c r="H123" s="440">
        <v>4.0999999999999996</v>
      </c>
      <c r="I123" s="440">
        <v>4.5</v>
      </c>
      <c r="J123" s="441" t="s">
        <v>1151</v>
      </c>
      <c r="M123" s="35"/>
      <c r="N123" s="36"/>
    </row>
    <row r="124" spans="2:14" ht="16.2" customHeight="1" x14ac:dyDescent="0.2">
      <c r="B124" s="356" t="s">
        <v>311</v>
      </c>
      <c r="C124" s="354" t="s">
        <v>1034</v>
      </c>
      <c r="D124" s="353">
        <v>1230</v>
      </c>
      <c r="E124" s="353">
        <v>1250</v>
      </c>
      <c r="F124" s="434">
        <v>4.4000000000000004</v>
      </c>
      <c r="G124" s="353">
        <v>1220</v>
      </c>
      <c r="H124" s="435">
        <v>4.2</v>
      </c>
      <c r="I124" s="434">
        <v>4.5999999999999996</v>
      </c>
      <c r="J124" s="436" t="s">
        <v>26</v>
      </c>
      <c r="M124" s="35"/>
      <c r="N124" s="36"/>
    </row>
    <row r="125" spans="2:14" ht="16.2" customHeight="1" x14ac:dyDescent="0.2">
      <c r="B125" s="356" t="s">
        <v>312</v>
      </c>
      <c r="C125" s="437" t="s">
        <v>1192</v>
      </c>
      <c r="D125" s="438">
        <v>1200</v>
      </c>
      <c r="E125" s="439">
        <v>1220</v>
      </c>
      <c r="F125" s="440">
        <v>4.5</v>
      </c>
      <c r="G125" s="439">
        <v>1190</v>
      </c>
      <c r="H125" s="440">
        <v>4.3</v>
      </c>
      <c r="I125" s="440">
        <v>4.7</v>
      </c>
      <c r="J125" s="441" t="s">
        <v>1151</v>
      </c>
      <c r="M125" s="35"/>
      <c r="N125" s="36"/>
    </row>
    <row r="126" spans="2:14" ht="16.2" customHeight="1" x14ac:dyDescent="0.2">
      <c r="B126" s="356" t="s">
        <v>313</v>
      </c>
      <c r="C126" s="354" t="s">
        <v>1035</v>
      </c>
      <c r="D126" s="353">
        <v>3160</v>
      </c>
      <c r="E126" s="353">
        <v>3180</v>
      </c>
      <c r="F126" s="434">
        <v>4.5999999999999996</v>
      </c>
      <c r="G126" s="353">
        <v>3150</v>
      </c>
      <c r="H126" s="435">
        <v>4.5999999999999996</v>
      </c>
      <c r="I126" s="434">
        <v>4.8</v>
      </c>
      <c r="J126" s="436" t="s">
        <v>27</v>
      </c>
      <c r="M126" s="35"/>
      <c r="N126" s="36"/>
    </row>
    <row r="127" spans="2:14" ht="16.2" customHeight="1" x14ac:dyDescent="0.2">
      <c r="B127" s="356" t="s">
        <v>314</v>
      </c>
      <c r="C127" s="437" t="s">
        <v>1193</v>
      </c>
      <c r="D127" s="438">
        <v>546</v>
      </c>
      <c r="E127" s="439">
        <v>554</v>
      </c>
      <c r="F127" s="440">
        <v>4.5</v>
      </c>
      <c r="G127" s="439">
        <v>543</v>
      </c>
      <c r="H127" s="440">
        <v>4.3</v>
      </c>
      <c r="I127" s="440">
        <v>4.7</v>
      </c>
      <c r="J127" s="441" t="s">
        <v>1151</v>
      </c>
      <c r="M127" s="35"/>
      <c r="N127" s="36"/>
    </row>
    <row r="128" spans="2:14" ht="16.2" customHeight="1" x14ac:dyDescent="0.2">
      <c r="B128" s="356" t="s">
        <v>315</v>
      </c>
      <c r="C128" s="354" t="s">
        <v>1036</v>
      </c>
      <c r="D128" s="353">
        <v>968</v>
      </c>
      <c r="E128" s="353">
        <v>981</v>
      </c>
      <c r="F128" s="434">
        <v>4.5</v>
      </c>
      <c r="G128" s="353">
        <v>962</v>
      </c>
      <c r="H128" s="435">
        <v>4.3</v>
      </c>
      <c r="I128" s="434">
        <v>4.7</v>
      </c>
      <c r="J128" s="436" t="s">
        <v>26</v>
      </c>
      <c r="M128" s="35"/>
      <c r="N128" s="36"/>
    </row>
    <row r="129" spans="2:14" ht="16.2" customHeight="1" x14ac:dyDescent="0.2">
      <c r="B129" s="356" t="s">
        <v>316</v>
      </c>
      <c r="C129" s="437" t="s">
        <v>1194</v>
      </c>
      <c r="D129" s="438">
        <v>591</v>
      </c>
      <c r="E129" s="439">
        <v>599</v>
      </c>
      <c r="F129" s="440">
        <v>4.5</v>
      </c>
      <c r="G129" s="439">
        <v>587</v>
      </c>
      <c r="H129" s="440">
        <v>4.3</v>
      </c>
      <c r="I129" s="440">
        <v>4.7</v>
      </c>
      <c r="J129" s="441" t="s">
        <v>1151</v>
      </c>
      <c r="M129" s="35"/>
      <c r="N129" s="36"/>
    </row>
    <row r="130" spans="2:14" ht="16.2" customHeight="1" x14ac:dyDescent="0.2">
      <c r="B130" s="356" t="s">
        <v>317</v>
      </c>
      <c r="C130" s="347" t="s">
        <v>1195</v>
      </c>
      <c r="D130" s="348">
        <v>930</v>
      </c>
      <c r="E130" s="348">
        <v>943</v>
      </c>
      <c r="F130" s="426">
        <v>4.5</v>
      </c>
      <c r="G130" s="348">
        <v>925</v>
      </c>
      <c r="H130" s="427">
        <v>4.3</v>
      </c>
      <c r="I130" s="426">
        <v>4.7</v>
      </c>
      <c r="J130" s="425" t="s">
        <v>1151</v>
      </c>
      <c r="M130" s="35"/>
      <c r="N130" s="36"/>
    </row>
    <row r="131" spans="2:14" ht="16.2" customHeight="1" x14ac:dyDescent="0.2">
      <c r="B131" s="356" t="s">
        <v>318</v>
      </c>
      <c r="C131" s="437" t="s">
        <v>1196</v>
      </c>
      <c r="D131" s="438">
        <v>1550</v>
      </c>
      <c r="E131" s="439">
        <v>1580</v>
      </c>
      <c r="F131" s="440">
        <v>5</v>
      </c>
      <c r="G131" s="439">
        <v>1520</v>
      </c>
      <c r="H131" s="440">
        <v>4.8</v>
      </c>
      <c r="I131" s="440">
        <v>5.2</v>
      </c>
      <c r="J131" s="441" t="s">
        <v>1147</v>
      </c>
      <c r="M131" s="35"/>
      <c r="N131" s="36"/>
    </row>
    <row r="132" spans="2:14" ht="16.2" customHeight="1" x14ac:dyDescent="0.2">
      <c r="B132" s="356" t="s">
        <v>319</v>
      </c>
      <c r="C132" s="354" t="s">
        <v>1037</v>
      </c>
      <c r="D132" s="353">
        <v>2000</v>
      </c>
      <c r="E132" s="353">
        <v>2020</v>
      </c>
      <c r="F132" s="434">
        <v>4.5999999999999996</v>
      </c>
      <c r="G132" s="353">
        <v>1990</v>
      </c>
      <c r="H132" s="435">
        <v>4.5999999999999996</v>
      </c>
      <c r="I132" s="434">
        <v>4.8</v>
      </c>
      <c r="J132" s="436" t="s">
        <v>1143</v>
      </c>
      <c r="M132" s="35"/>
      <c r="N132" s="36"/>
    </row>
    <row r="133" spans="2:14" ht="16.2" customHeight="1" x14ac:dyDescent="0.2">
      <c r="B133" s="356" t="s">
        <v>320</v>
      </c>
      <c r="C133" s="437" t="s">
        <v>1197</v>
      </c>
      <c r="D133" s="438">
        <v>2130</v>
      </c>
      <c r="E133" s="439">
        <v>2150</v>
      </c>
      <c r="F133" s="440">
        <v>4.7</v>
      </c>
      <c r="G133" s="439">
        <v>2120</v>
      </c>
      <c r="H133" s="440">
        <v>4.5</v>
      </c>
      <c r="I133" s="440">
        <v>4.9000000000000004</v>
      </c>
      <c r="J133" s="441" t="s">
        <v>1151</v>
      </c>
      <c r="M133" s="35"/>
      <c r="N133" s="36"/>
    </row>
    <row r="134" spans="2:14" ht="16.2" customHeight="1" x14ac:dyDescent="0.2">
      <c r="B134" s="356" t="s">
        <v>321</v>
      </c>
      <c r="C134" s="354" t="s">
        <v>1038</v>
      </c>
      <c r="D134" s="353">
        <v>2590</v>
      </c>
      <c r="E134" s="353">
        <v>2720</v>
      </c>
      <c r="F134" s="434">
        <v>4.9000000000000004</v>
      </c>
      <c r="G134" s="353">
        <v>2540</v>
      </c>
      <c r="H134" s="435">
        <v>4.8</v>
      </c>
      <c r="I134" s="434">
        <v>5.0999999999999996</v>
      </c>
      <c r="J134" s="436" t="s">
        <v>1151</v>
      </c>
      <c r="M134" s="35"/>
      <c r="N134" s="36"/>
    </row>
    <row r="135" spans="2:14" ht="16.2" customHeight="1" x14ac:dyDescent="0.2">
      <c r="B135" s="356" t="s">
        <v>322</v>
      </c>
      <c r="C135" s="437" t="s">
        <v>1198</v>
      </c>
      <c r="D135" s="438">
        <v>1690</v>
      </c>
      <c r="E135" s="439">
        <v>1700</v>
      </c>
      <c r="F135" s="440">
        <v>4.8</v>
      </c>
      <c r="G135" s="439">
        <v>1670</v>
      </c>
      <c r="H135" s="440">
        <v>4.5999999999999996</v>
      </c>
      <c r="I135" s="440">
        <v>5</v>
      </c>
      <c r="J135" s="441" t="s">
        <v>1147</v>
      </c>
      <c r="M135" s="35"/>
      <c r="N135" s="36"/>
    </row>
    <row r="136" spans="2:14" ht="16.2" customHeight="1" x14ac:dyDescent="0.2">
      <c r="B136" s="356" t="s">
        <v>323</v>
      </c>
      <c r="C136" s="354" t="s">
        <v>1039</v>
      </c>
      <c r="D136" s="353">
        <v>1120</v>
      </c>
      <c r="E136" s="353">
        <v>1130</v>
      </c>
      <c r="F136" s="434">
        <v>4.4000000000000004</v>
      </c>
      <c r="G136" s="353">
        <v>1120</v>
      </c>
      <c r="H136" s="435">
        <v>4.2</v>
      </c>
      <c r="I136" s="434">
        <v>4.6000000000000005</v>
      </c>
      <c r="J136" s="436" t="s">
        <v>1199</v>
      </c>
      <c r="M136" s="35"/>
      <c r="N136" s="36"/>
    </row>
    <row r="137" spans="2:14" ht="16.2" customHeight="1" x14ac:dyDescent="0.2">
      <c r="B137" s="356" t="s">
        <v>324</v>
      </c>
      <c r="C137" s="437" t="s">
        <v>1200</v>
      </c>
      <c r="D137" s="438">
        <v>942</v>
      </c>
      <c r="E137" s="439">
        <v>950</v>
      </c>
      <c r="F137" s="440">
        <v>4.3</v>
      </c>
      <c r="G137" s="439">
        <v>942</v>
      </c>
      <c r="H137" s="440">
        <v>4.0999999999999996</v>
      </c>
      <c r="I137" s="440">
        <v>4.5</v>
      </c>
      <c r="J137" s="441" t="s">
        <v>1199</v>
      </c>
      <c r="M137" s="35"/>
      <c r="N137" s="36"/>
    </row>
    <row r="138" spans="2:14" ht="16.2" customHeight="1" x14ac:dyDescent="0.2">
      <c r="B138" s="356" t="s">
        <v>325</v>
      </c>
      <c r="C138" s="347" t="s">
        <v>971</v>
      </c>
      <c r="D138" s="348">
        <v>995</v>
      </c>
      <c r="E138" s="348">
        <v>1010</v>
      </c>
      <c r="F138" s="426">
        <v>4.5999999999999996</v>
      </c>
      <c r="G138" s="348">
        <v>995</v>
      </c>
      <c r="H138" s="427">
        <v>4.3999999999999995</v>
      </c>
      <c r="I138" s="426">
        <v>4.8</v>
      </c>
      <c r="J138" s="425" t="s">
        <v>597</v>
      </c>
      <c r="M138" s="35"/>
      <c r="N138" s="36"/>
    </row>
    <row r="139" spans="2:14" ht="16.2" customHeight="1" x14ac:dyDescent="0.2">
      <c r="B139" s="356" t="s">
        <v>326</v>
      </c>
      <c r="C139" s="437" t="s">
        <v>1201</v>
      </c>
      <c r="D139" s="438">
        <v>1880</v>
      </c>
      <c r="E139" s="439">
        <v>1900</v>
      </c>
      <c r="F139" s="440">
        <v>4.4000000000000004</v>
      </c>
      <c r="G139" s="439">
        <v>1850</v>
      </c>
      <c r="H139" s="440">
        <v>4.2</v>
      </c>
      <c r="I139" s="440">
        <v>4.5999999999999996</v>
      </c>
      <c r="J139" s="441" t="s">
        <v>1202</v>
      </c>
      <c r="M139" s="35"/>
      <c r="N139" s="36"/>
    </row>
    <row r="140" spans="2:14" ht="16.2" customHeight="1" x14ac:dyDescent="0.2">
      <c r="B140" s="356" t="s">
        <v>328</v>
      </c>
      <c r="C140" s="354" t="s">
        <v>1040</v>
      </c>
      <c r="D140" s="353">
        <v>362</v>
      </c>
      <c r="E140" s="353">
        <v>364</v>
      </c>
      <c r="F140" s="434">
        <v>4.5</v>
      </c>
      <c r="G140" s="353">
        <v>362</v>
      </c>
      <c r="H140" s="435">
        <v>4.3</v>
      </c>
      <c r="I140" s="434">
        <v>4.7</v>
      </c>
      <c r="J140" s="436" t="s">
        <v>1199</v>
      </c>
      <c r="M140" s="35"/>
      <c r="N140" s="36"/>
    </row>
    <row r="141" spans="2:14" ht="16.2" customHeight="1" x14ac:dyDescent="0.2">
      <c r="B141" s="356" t="s">
        <v>329</v>
      </c>
      <c r="C141" s="437" t="s">
        <v>1203</v>
      </c>
      <c r="D141" s="438">
        <v>1200</v>
      </c>
      <c r="E141" s="439">
        <v>1210</v>
      </c>
      <c r="F141" s="440">
        <v>4.3</v>
      </c>
      <c r="G141" s="439">
        <v>1180</v>
      </c>
      <c r="H141" s="440">
        <v>4.0999999999999996</v>
      </c>
      <c r="I141" s="440">
        <v>4.5</v>
      </c>
      <c r="J141" s="441" t="s">
        <v>1147</v>
      </c>
      <c r="M141" s="35"/>
      <c r="N141" s="36"/>
    </row>
    <row r="142" spans="2:14" ht="16.2" customHeight="1" x14ac:dyDescent="0.2">
      <c r="B142" s="356" t="s">
        <v>330</v>
      </c>
      <c r="C142" s="354" t="s">
        <v>1041</v>
      </c>
      <c r="D142" s="353">
        <v>1070</v>
      </c>
      <c r="E142" s="353">
        <v>1080</v>
      </c>
      <c r="F142" s="434">
        <v>4.5</v>
      </c>
      <c r="G142" s="353">
        <v>1070</v>
      </c>
      <c r="H142" s="435">
        <v>4.3</v>
      </c>
      <c r="I142" s="434">
        <v>4.7</v>
      </c>
      <c r="J142" s="436" t="s">
        <v>1199</v>
      </c>
      <c r="M142" s="35"/>
      <c r="N142" s="36"/>
    </row>
    <row r="143" spans="2:14" ht="16.2" customHeight="1" x14ac:dyDescent="0.2">
      <c r="B143" s="356" t="s">
        <v>331</v>
      </c>
      <c r="C143" s="437" t="s">
        <v>1204</v>
      </c>
      <c r="D143" s="438">
        <v>685</v>
      </c>
      <c r="E143" s="439">
        <v>693</v>
      </c>
      <c r="F143" s="440">
        <v>4.5</v>
      </c>
      <c r="G143" s="439">
        <v>685</v>
      </c>
      <c r="H143" s="440">
        <v>4.3</v>
      </c>
      <c r="I143" s="440">
        <v>4.7</v>
      </c>
      <c r="J143" s="441" t="s">
        <v>1199</v>
      </c>
      <c r="M143" s="35"/>
      <c r="N143" s="36"/>
    </row>
    <row r="144" spans="2:14" ht="16.2" customHeight="1" x14ac:dyDescent="0.2">
      <c r="B144" s="356" t="s">
        <v>332</v>
      </c>
      <c r="C144" s="354" t="s">
        <v>1205</v>
      </c>
      <c r="D144" s="353">
        <v>1970</v>
      </c>
      <c r="E144" s="353">
        <v>1980</v>
      </c>
      <c r="F144" s="434">
        <v>4.5</v>
      </c>
      <c r="G144" s="353">
        <v>1970</v>
      </c>
      <c r="H144" s="435">
        <v>4.3</v>
      </c>
      <c r="I144" s="434">
        <v>4.7</v>
      </c>
      <c r="J144" s="436" t="s">
        <v>1199</v>
      </c>
      <c r="M144" s="35"/>
      <c r="N144" s="36"/>
    </row>
    <row r="145" spans="2:14" ht="16.2" customHeight="1" x14ac:dyDescent="0.2">
      <c r="B145" s="356" t="s">
        <v>333</v>
      </c>
      <c r="C145" s="437" t="s">
        <v>1206</v>
      </c>
      <c r="D145" s="438">
        <v>1270</v>
      </c>
      <c r="E145" s="439">
        <v>1300</v>
      </c>
      <c r="F145" s="440">
        <v>4.5999999999999996</v>
      </c>
      <c r="G145" s="439">
        <v>1270</v>
      </c>
      <c r="H145" s="440">
        <v>4.3999999999999995</v>
      </c>
      <c r="I145" s="440">
        <v>4.8</v>
      </c>
      <c r="J145" s="441" t="s">
        <v>1199</v>
      </c>
      <c r="M145" s="35"/>
      <c r="N145" s="36"/>
    </row>
    <row r="146" spans="2:14" ht="16.2" customHeight="1" x14ac:dyDescent="0.2">
      <c r="B146" s="356" t="s">
        <v>334</v>
      </c>
      <c r="C146" s="347" t="s">
        <v>972</v>
      </c>
      <c r="D146" s="348">
        <v>1420</v>
      </c>
      <c r="E146" s="348">
        <v>1440</v>
      </c>
      <c r="F146" s="426">
        <v>4.4000000000000004</v>
      </c>
      <c r="G146" s="348">
        <v>1420</v>
      </c>
      <c r="H146" s="427">
        <v>4.2</v>
      </c>
      <c r="I146" s="426">
        <v>4.6000000000000005</v>
      </c>
      <c r="J146" s="425" t="s">
        <v>597</v>
      </c>
      <c r="M146" s="35"/>
      <c r="N146" s="36"/>
    </row>
    <row r="147" spans="2:14" ht="16.2" customHeight="1" x14ac:dyDescent="0.2">
      <c r="B147" s="356" t="s">
        <v>335</v>
      </c>
      <c r="C147" s="437" t="s">
        <v>1207</v>
      </c>
      <c r="D147" s="438">
        <v>804</v>
      </c>
      <c r="E147" s="439">
        <v>816</v>
      </c>
      <c r="F147" s="440">
        <v>4.3</v>
      </c>
      <c r="G147" s="439">
        <v>799</v>
      </c>
      <c r="H147" s="440">
        <v>4.0999999999999996</v>
      </c>
      <c r="I147" s="440">
        <v>4.5</v>
      </c>
      <c r="J147" s="441" t="s">
        <v>1151</v>
      </c>
      <c r="M147" s="35"/>
      <c r="N147" s="36"/>
    </row>
    <row r="148" spans="2:14" ht="16.2" customHeight="1" x14ac:dyDescent="0.2">
      <c r="B148" s="356" t="s">
        <v>336</v>
      </c>
      <c r="C148" s="354" t="s">
        <v>1042</v>
      </c>
      <c r="D148" s="353">
        <v>484</v>
      </c>
      <c r="E148" s="353">
        <v>491</v>
      </c>
      <c r="F148" s="434">
        <v>4.4000000000000004</v>
      </c>
      <c r="G148" s="353">
        <v>481</v>
      </c>
      <c r="H148" s="435">
        <v>4.2</v>
      </c>
      <c r="I148" s="434">
        <v>4.5999999999999996</v>
      </c>
      <c r="J148" s="436" t="s">
        <v>1151</v>
      </c>
      <c r="M148" s="35"/>
      <c r="N148" s="36"/>
    </row>
    <row r="149" spans="2:14" ht="16.2" customHeight="1" x14ac:dyDescent="0.2">
      <c r="B149" s="356" t="s">
        <v>337</v>
      </c>
      <c r="C149" s="437" t="s">
        <v>1208</v>
      </c>
      <c r="D149" s="438">
        <v>433</v>
      </c>
      <c r="E149" s="439">
        <v>440</v>
      </c>
      <c r="F149" s="440">
        <v>4.3</v>
      </c>
      <c r="G149" s="439">
        <v>430</v>
      </c>
      <c r="H149" s="440">
        <v>4.0999999999999996</v>
      </c>
      <c r="I149" s="440">
        <v>4.5</v>
      </c>
      <c r="J149" s="441" t="s">
        <v>1151</v>
      </c>
      <c r="M149" s="35"/>
      <c r="N149" s="36"/>
    </row>
    <row r="150" spans="2:14" ht="16.2" customHeight="1" x14ac:dyDescent="0.2">
      <c r="B150" s="356" t="s">
        <v>338</v>
      </c>
      <c r="C150" s="354" t="s">
        <v>1043</v>
      </c>
      <c r="D150" s="353">
        <v>2960</v>
      </c>
      <c r="E150" s="353">
        <v>3000</v>
      </c>
      <c r="F150" s="434">
        <v>4.3</v>
      </c>
      <c r="G150" s="353">
        <v>2910</v>
      </c>
      <c r="H150" s="435">
        <v>4.0999999999999996</v>
      </c>
      <c r="I150" s="434">
        <v>4.5</v>
      </c>
      <c r="J150" s="436" t="s">
        <v>1202</v>
      </c>
      <c r="M150" s="35"/>
      <c r="N150" s="36"/>
    </row>
    <row r="151" spans="2:14" ht="16.2" customHeight="1" x14ac:dyDescent="0.2">
      <c r="B151" s="356" t="s">
        <v>339</v>
      </c>
      <c r="C151" s="437" t="s">
        <v>1209</v>
      </c>
      <c r="D151" s="438">
        <v>1360</v>
      </c>
      <c r="E151" s="439">
        <v>1380</v>
      </c>
      <c r="F151" s="440">
        <v>4.3</v>
      </c>
      <c r="G151" s="439">
        <v>1340</v>
      </c>
      <c r="H151" s="440">
        <v>4.0999999999999996</v>
      </c>
      <c r="I151" s="440">
        <v>4.5</v>
      </c>
      <c r="J151" s="441" t="s">
        <v>1147</v>
      </c>
      <c r="M151" s="35"/>
      <c r="N151" s="36"/>
    </row>
    <row r="152" spans="2:14" ht="16.2" customHeight="1" x14ac:dyDescent="0.2">
      <c r="B152" s="356" t="s">
        <v>340</v>
      </c>
      <c r="C152" s="437" t="s">
        <v>1211</v>
      </c>
      <c r="D152" s="438">
        <v>1120</v>
      </c>
      <c r="E152" s="439">
        <v>1130</v>
      </c>
      <c r="F152" s="440">
        <v>4.3</v>
      </c>
      <c r="G152" s="439">
        <v>1100</v>
      </c>
      <c r="H152" s="440">
        <v>4.0999999999999996</v>
      </c>
      <c r="I152" s="440">
        <v>4.5</v>
      </c>
      <c r="J152" s="441" t="s">
        <v>1147</v>
      </c>
      <c r="M152" s="35"/>
      <c r="N152" s="36"/>
    </row>
    <row r="153" spans="2:14" ht="16.2" customHeight="1" x14ac:dyDescent="0.2">
      <c r="B153" s="356" t="s">
        <v>341</v>
      </c>
      <c r="C153" s="437" t="s">
        <v>1212</v>
      </c>
      <c r="D153" s="438">
        <v>2880</v>
      </c>
      <c r="E153" s="439">
        <v>2920</v>
      </c>
      <c r="F153" s="440">
        <v>4.4000000000000004</v>
      </c>
      <c r="G153" s="439">
        <v>2830</v>
      </c>
      <c r="H153" s="440">
        <v>4.2</v>
      </c>
      <c r="I153" s="440">
        <v>4.5999999999999996</v>
      </c>
      <c r="J153" s="441" t="s">
        <v>1147</v>
      </c>
      <c r="M153" s="35"/>
      <c r="N153" s="36"/>
    </row>
    <row r="154" spans="2:14" ht="16.2" customHeight="1" x14ac:dyDescent="0.2">
      <c r="B154" s="356" t="s">
        <v>342</v>
      </c>
      <c r="C154" s="354" t="s">
        <v>1213</v>
      </c>
      <c r="D154" s="353">
        <v>2610</v>
      </c>
      <c r="E154" s="353">
        <v>2630</v>
      </c>
      <c r="F154" s="434">
        <v>4.8</v>
      </c>
      <c r="G154" s="353">
        <v>2610</v>
      </c>
      <c r="H154" s="435">
        <v>4.5999999999999996</v>
      </c>
      <c r="I154" s="434">
        <v>5</v>
      </c>
      <c r="J154" s="436" t="s">
        <v>1199</v>
      </c>
      <c r="M154" s="35"/>
      <c r="N154" s="36"/>
    </row>
    <row r="155" spans="2:14" ht="16.2" customHeight="1" x14ac:dyDescent="0.2">
      <c r="B155" s="356" t="s">
        <v>343</v>
      </c>
      <c r="C155" s="437" t="s">
        <v>1214</v>
      </c>
      <c r="D155" s="438">
        <v>2200</v>
      </c>
      <c r="E155" s="439">
        <v>2220</v>
      </c>
      <c r="F155" s="440">
        <v>4.5999999999999996</v>
      </c>
      <c r="G155" s="439">
        <v>2170</v>
      </c>
      <c r="H155" s="440">
        <v>4.4000000000000004</v>
      </c>
      <c r="I155" s="440">
        <v>4.8</v>
      </c>
      <c r="J155" s="441" t="s">
        <v>1202</v>
      </c>
      <c r="M155" s="35"/>
      <c r="N155" s="36"/>
    </row>
    <row r="156" spans="2:14" ht="16.2" customHeight="1" x14ac:dyDescent="0.2">
      <c r="B156" s="356" t="s">
        <v>344</v>
      </c>
      <c r="C156" s="347" t="s">
        <v>973</v>
      </c>
      <c r="D156" s="348">
        <v>4280</v>
      </c>
      <c r="E156" s="348">
        <v>4330</v>
      </c>
      <c r="F156" s="426">
        <v>4.4000000000000004</v>
      </c>
      <c r="G156" s="348">
        <v>4220</v>
      </c>
      <c r="H156" s="427">
        <v>4.2</v>
      </c>
      <c r="I156" s="426">
        <v>4.5999999999999996</v>
      </c>
      <c r="J156" s="425" t="s">
        <v>182</v>
      </c>
      <c r="M156" s="35"/>
      <c r="N156" s="36"/>
    </row>
    <row r="157" spans="2:14" ht="16.2" customHeight="1" x14ac:dyDescent="0.2">
      <c r="B157" s="356" t="s">
        <v>345</v>
      </c>
      <c r="C157" s="437" t="s">
        <v>1215</v>
      </c>
      <c r="D157" s="438">
        <v>1620</v>
      </c>
      <c r="E157" s="439">
        <v>1640</v>
      </c>
      <c r="F157" s="440">
        <v>4.4000000000000004</v>
      </c>
      <c r="G157" s="439">
        <v>1590</v>
      </c>
      <c r="H157" s="440">
        <v>4.2</v>
      </c>
      <c r="I157" s="440">
        <v>4.5999999999999996</v>
      </c>
      <c r="J157" s="441" t="s">
        <v>1147</v>
      </c>
      <c r="M157" s="35"/>
      <c r="N157" s="36"/>
    </row>
    <row r="158" spans="2:14" ht="16.2" customHeight="1" x14ac:dyDescent="0.2">
      <c r="B158" s="356" t="s">
        <v>346</v>
      </c>
      <c r="C158" s="354" t="s">
        <v>1216</v>
      </c>
      <c r="D158" s="353">
        <v>577</v>
      </c>
      <c r="E158" s="353">
        <v>585</v>
      </c>
      <c r="F158" s="434">
        <v>4.4000000000000004</v>
      </c>
      <c r="G158" s="353">
        <v>569</v>
      </c>
      <c r="H158" s="435">
        <v>4.2</v>
      </c>
      <c r="I158" s="434">
        <v>4.5999999999999996</v>
      </c>
      <c r="J158" s="436" t="s">
        <v>1202</v>
      </c>
      <c r="M158" s="35"/>
      <c r="N158" s="36"/>
    </row>
    <row r="159" spans="2:14" ht="16.2" customHeight="1" x14ac:dyDescent="0.2">
      <c r="B159" s="356" t="s">
        <v>347</v>
      </c>
      <c r="C159" s="437" t="s">
        <v>1217</v>
      </c>
      <c r="D159" s="438">
        <v>911</v>
      </c>
      <c r="E159" s="439">
        <v>924</v>
      </c>
      <c r="F159" s="440">
        <v>4.3</v>
      </c>
      <c r="G159" s="439">
        <v>898</v>
      </c>
      <c r="H159" s="440">
        <v>4.0999999999999996</v>
      </c>
      <c r="I159" s="440">
        <v>4.5</v>
      </c>
      <c r="J159" s="441" t="s">
        <v>1202</v>
      </c>
      <c r="M159" s="35"/>
      <c r="N159" s="36"/>
    </row>
    <row r="160" spans="2:14" ht="16.2" customHeight="1" x14ac:dyDescent="0.2">
      <c r="B160" s="356" t="s">
        <v>348</v>
      </c>
      <c r="C160" s="354" t="s">
        <v>1218</v>
      </c>
      <c r="D160" s="353">
        <v>1550</v>
      </c>
      <c r="E160" s="353">
        <v>1570</v>
      </c>
      <c r="F160" s="434">
        <v>4.3</v>
      </c>
      <c r="G160" s="353">
        <v>1540</v>
      </c>
      <c r="H160" s="435">
        <v>4.0999999999999996</v>
      </c>
      <c r="I160" s="434">
        <v>4.5</v>
      </c>
      <c r="J160" s="436" t="s">
        <v>1151</v>
      </c>
      <c r="M160" s="35"/>
      <c r="N160" s="36"/>
    </row>
    <row r="161" spans="2:14" ht="16.2" customHeight="1" x14ac:dyDescent="0.2">
      <c r="B161" s="356" t="s">
        <v>350</v>
      </c>
      <c r="C161" s="437" t="s">
        <v>1219</v>
      </c>
      <c r="D161" s="438">
        <v>1130</v>
      </c>
      <c r="E161" s="439">
        <v>1140</v>
      </c>
      <c r="F161" s="440">
        <v>4.4000000000000004</v>
      </c>
      <c r="G161" s="439">
        <v>1120</v>
      </c>
      <c r="H161" s="440">
        <v>4.2</v>
      </c>
      <c r="I161" s="440">
        <v>4.5999999999999996</v>
      </c>
      <c r="J161" s="441" t="s">
        <v>1151</v>
      </c>
      <c r="M161" s="35"/>
      <c r="N161" s="36"/>
    </row>
    <row r="162" spans="2:14" ht="16.2" customHeight="1" x14ac:dyDescent="0.2">
      <c r="B162" s="356" t="s">
        <v>351</v>
      </c>
      <c r="C162" s="354" t="s">
        <v>1220</v>
      </c>
      <c r="D162" s="353">
        <v>923</v>
      </c>
      <c r="E162" s="353">
        <v>932</v>
      </c>
      <c r="F162" s="434">
        <v>4.4000000000000004</v>
      </c>
      <c r="G162" s="353">
        <v>919</v>
      </c>
      <c r="H162" s="435">
        <v>4.4000000000000004</v>
      </c>
      <c r="I162" s="434">
        <v>4.5999999999999996</v>
      </c>
      <c r="J162" s="436" t="s">
        <v>1143</v>
      </c>
      <c r="M162" s="35"/>
      <c r="N162" s="36"/>
    </row>
    <row r="163" spans="2:14" ht="16.2" customHeight="1" x14ac:dyDescent="0.2">
      <c r="B163" s="356" t="s">
        <v>352</v>
      </c>
      <c r="C163" s="437" t="s">
        <v>1221</v>
      </c>
      <c r="D163" s="438">
        <v>449</v>
      </c>
      <c r="E163" s="439">
        <v>457</v>
      </c>
      <c r="F163" s="440">
        <v>4.3</v>
      </c>
      <c r="G163" s="439">
        <v>445</v>
      </c>
      <c r="H163" s="440">
        <v>4.0999999999999996</v>
      </c>
      <c r="I163" s="440">
        <v>4.5</v>
      </c>
      <c r="J163" s="441" t="s">
        <v>1151</v>
      </c>
      <c r="M163" s="35"/>
      <c r="N163" s="36"/>
    </row>
    <row r="164" spans="2:14" ht="16.2" customHeight="1" x14ac:dyDescent="0.2">
      <c r="B164" s="356" t="s">
        <v>353</v>
      </c>
      <c r="C164" s="347" t="s">
        <v>974</v>
      </c>
      <c r="D164" s="348">
        <v>440</v>
      </c>
      <c r="E164" s="348">
        <v>447</v>
      </c>
      <c r="F164" s="426">
        <v>4.3</v>
      </c>
      <c r="G164" s="348">
        <v>437</v>
      </c>
      <c r="H164" s="427">
        <v>4.0999999999999996</v>
      </c>
      <c r="I164" s="426">
        <v>4.5</v>
      </c>
      <c r="J164" s="425" t="s">
        <v>26</v>
      </c>
      <c r="M164" s="35"/>
      <c r="N164" s="36"/>
    </row>
    <row r="165" spans="2:14" ht="16.2" customHeight="1" x14ac:dyDescent="0.2">
      <c r="B165" s="356" t="s">
        <v>354</v>
      </c>
      <c r="C165" s="437" t="s">
        <v>1222</v>
      </c>
      <c r="D165" s="438">
        <v>617</v>
      </c>
      <c r="E165" s="439">
        <v>623</v>
      </c>
      <c r="F165" s="440">
        <v>4.8</v>
      </c>
      <c r="G165" s="439">
        <v>611</v>
      </c>
      <c r="H165" s="440">
        <v>4.5999999999999996</v>
      </c>
      <c r="I165" s="440">
        <v>5</v>
      </c>
      <c r="J165" s="441" t="s">
        <v>1202</v>
      </c>
      <c r="M165" s="35"/>
      <c r="N165" s="36"/>
    </row>
    <row r="166" spans="2:14" ht="16.2" customHeight="1" x14ac:dyDescent="0.2">
      <c r="B166" s="356" t="s">
        <v>355</v>
      </c>
      <c r="C166" s="354" t="s">
        <v>1223</v>
      </c>
      <c r="D166" s="353">
        <v>1460</v>
      </c>
      <c r="E166" s="353">
        <v>1480</v>
      </c>
      <c r="F166" s="434">
        <v>4.5</v>
      </c>
      <c r="G166" s="353">
        <v>1440</v>
      </c>
      <c r="H166" s="435">
        <v>4.3</v>
      </c>
      <c r="I166" s="434">
        <v>4.7</v>
      </c>
      <c r="J166" s="436" t="s">
        <v>1147</v>
      </c>
      <c r="M166" s="35"/>
      <c r="N166" s="36"/>
    </row>
    <row r="167" spans="2:14" ht="16.2" customHeight="1" x14ac:dyDescent="0.2">
      <c r="B167" s="356" t="s">
        <v>356</v>
      </c>
      <c r="C167" s="437" t="s">
        <v>1224</v>
      </c>
      <c r="D167" s="438">
        <v>2940</v>
      </c>
      <c r="E167" s="439">
        <v>2980</v>
      </c>
      <c r="F167" s="440">
        <v>4.3</v>
      </c>
      <c r="G167" s="439">
        <v>2890</v>
      </c>
      <c r="H167" s="440">
        <v>4.0999999999999996</v>
      </c>
      <c r="I167" s="440">
        <v>4.5</v>
      </c>
      <c r="J167" s="441" t="s">
        <v>1147</v>
      </c>
      <c r="M167" s="35"/>
      <c r="N167" s="36"/>
    </row>
    <row r="168" spans="2:14" ht="16.2" customHeight="1" x14ac:dyDescent="0.2">
      <c r="B168" s="356" t="s">
        <v>357</v>
      </c>
      <c r="C168" s="437" t="s">
        <v>1226</v>
      </c>
      <c r="D168" s="438">
        <v>745</v>
      </c>
      <c r="E168" s="439">
        <v>755</v>
      </c>
      <c r="F168" s="440">
        <v>4.8</v>
      </c>
      <c r="G168" s="439">
        <v>741</v>
      </c>
      <c r="H168" s="440">
        <v>4.5999999999999996</v>
      </c>
      <c r="I168" s="440">
        <v>5</v>
      </c>
      <c r="J168" s="441" t="s">
        <v>1151</v>
      </c>
      <c r="M168" s="35"/>
      <c r="N168" s="36"/>
    </row>
    <row r="169" spans="2:14" ht="16.2" customHeight="1" x14ac:dyDescent="0.2">
      <c r="B169" s="356" t="s">
        <v>358</v>
      </c>
      <c r="C169" s="437" t="s">
        <v>1227</v>
      </c>
      <c r="D169" s="438">
        <v>746</v>
      </c>
      <c r="E169" s="439">
        <v>753</v>
      </c>
      <c r="F169" s="440">
        <v>4.8</v>
      </c>
      <c r="G169" s="439">
        <v>743</v>
      </c>
      <c r="H169" s="440">
        <v>4.5999999999999996</v>
      </c>
      <c r="I169" s="440">
        <v>5</v>
      </c>
      <c r="J169" s="441" t="s">
        <v>1151</v>
      </c>
      <c r="M169" s="35"/>
      <c r="N169" s="36"/>
    </row>
    <row r="170" spans="2:14" ht="16.2" customHeight="1" x14ac:dyDescent="0.2">
      <c r="B170" s="356" t="s">
        <v>360</v>
      </c>
      <c r="C170" s="347" t="s">
        <v>1228</v>
      </c>
      <c r="D170" s="348">
        <v>756</v>
      </c>
      <c r="E170" s="348">
        <v>766</v>
      </c>
      <c r="F170" s="426">
        <v>4.4000000000000004</v>
      </c>
      <c r="G170" s="348">
        <v>751</v>
      </c>
      <c r="H170" s="427">
        <v>4.2</v>
      </c>
      <c r="I170" s="426">
        <v>4.5999999999999996</v>
      </c>
      <c r="J170" s="425" t="s">
        <v>1151</v>
      </c>
      <c r="M170" s="35"/>
      <c r="N170" s="36"/>
    </row>
    <row r="171" spans="2:14" ht="16.2" customHeight="1" x14ac:dyDescent="0.2">
      <c r="B171" s="356" t="s">
        <v>361</v>
      </c>
      <c r="C171" s="437" t="s">
        <v>1229</v>
      </c>
      <c r="D171" s="438">
        <v>695</v>
      </c>
      <c r="E171" s="439">
        <v>703</v>
      </c>
      <c r="F171" s="440">
        <v>4.5999999999999996</v>
      </c>
      <c r="G171" s="439">
        <v>687</v>
      </c>
      <c r="H171" s="440">
        <v>4.4000000000000004</v>
      </c>
      <c r="I171" s="440">
        <v>4.8</v>
      </c>
      <c r="J171" s="441" t="s">
        <v>1202</v>
      </c>
      <c r="M171" s="35"/>
      <c r="N171" s="36"/>
    </row>
    <row r="172" spans="2:14" ht="16.2" customHeight="1" x14ac:dyDescent="0.2">
      <c r="B172" s="356" t="s">
        <v>362</v>
      </c>
      <c r="C172" s="354" t="s">
        <v>1230</v>
      </c>
      <c r="D172" s="353">
        <v>564</v>
      </c>
      <c r="E172" s="353">
        <v>572</v>
      </c>
      <c r="F172" s="434">
        <v>4.5</v>
      </c>
      <c r="G172" s="353">
        <v>560</v>
      </c>
      <c r="H172" s="435">
        <v>4.3</v>
      </c>
      <c r="I172" s="434">
        <v>4.7</v>
      </c>
      <c r="J172" s="436" t="s">
        <v>1151</v>
      </c>
      <c r="M172" s="35"/>
      <c r="N172" s="36"/>
    </row>
    <row r="173" spans="2:14" ht="16.2" customHeight="1" x14ac:dyDescent="0.2">
      <c r="B173" s="356" t="s">
        <v>363</v>
      </c>
      <c r="C173" s="437" t="s">
        <v>1231</v>
      </c>
      <c r="D173" s="438">
        <v>351</v>
      </c>
      <c r="E173" s="439">
        <v>356</v>
      </c>
      <c r="F173" s="440">
        <v>4.5</v>
      </c>
      <c r="G173" s="439">
        <v>349</v>
      </c>
      <c r="H173" s="440">
        <v>4.3</v>
      </c>
      <c r="I173" s="440">
        <v>4.7</v>
      </c>
      <c r="J173" s="441" t="s">
        <v>1151</v>
      </c>
      <c r="M173" s="35"/>
      <c r="N173" s="36"/>
    </row>
    <row r="174" spans="2:14" ht="16.2" customHeight="1" x14ac:dyDescent="0.2">
      <c r="B174" s="356" t="s">
        <v>365</v>
      </c>
      <c r="C174" s="347" t="s">
        <v>1232</v>
      </c>
      <c r="D174" s="348">
        <v>695</v>
      </c>
      <c r="E174" s="348">
        <v>704</v>
      </c>
      <c r="F174" s="426">
        <v>4.5</v>
      </c>
      <c r="G174" s="348">
        <v>686</v>
      </c>
      <c r="H174" s="427">
        <v>4.3</v>
      </c>
      <c r="I174" s="426">
        <v>4.7</v>
      </c>
      <c r="J174" s="425" t="s">
        <v>182</v>
      </c>
      <c r="M174" s="35"/>
      <c r="N174" s="36"/>
    </row>
    <row r="175" spans="2:14" ht="16.2" customHeight="1" x14ac:dyDescent="0.2">
      <c r="B175" s="356" t="s">
        <v>366</v>
      </c>
      <c r="C175" s="437" t="s">
        <v>1233</v>
      </c>
      <c r="D175" s="438">
        <v>1460</v>
      </c>
      <c r="E175" s="439">
        <v>1480</v>
      </c>
      <c r="F175" s="440">
        <v>4.3</v>
      </c>
      <c r="G175" s="439">
        <v>1440</v>
      </c>
      <c r="H175" s="440">
        <v>4.0999999999999996</v>
      </c>
      <c r="I175" s="440">
        <v>4.5</v>
      </c>
      <c r="J175" s="441" t="s">
        <v>1147</v>
      </c>
      <c r="M175" s="35"/>
      <c r="N175" s="36"/>
    </row>
    <row r="176" spans="2:14" ht="16.2" customHeight="1" x14ac:dyDescent="0.2">
      <c r="B176" s="356" t="s">
        <v>367</v>
      </c>
      <c r="C176" s="347" t="s">
        <v>975</v>
      </c>
      <c r="D176" s="348">
        <v>515</v>
      </c>
      <c r="E176" s="348">
        <v>520</v>
      </c>
      <c r="F176" s="426">
        <v>4.8</v>
      </c>
      <c r="G176" s="348">
        <v>513</v>
      </c>
      <c r="H176" s="427">
        <v>4.5999999999999996</v>
      </c>
      <c r="I176" s="426">
        <v>5</v>
      </c>
      <c r="J176" s="425" t="s">
        <v>1151</v>
      </c>
      <c r="M176" s="35"/>
      <c r="N176" s="36"/>
    </row>
    <row r="177" spans="2:14" ht="16.2" customHeight="1" x14ac:dyDescent="0.2">
      <c r="B177" s="356" t="s">
        <v>368</v>
      </c>
      <c r="C177" s="437" t="s">
        <v>1234</v>
      </c>
      <c r="D177" s="438">
        <v>1930</v>
      </c>
      <c r="E177" s="439">
        <v>1960</v>
      </c>
      <c r="F177" s="440">
        <v>4.3</v>
      </c>
      <c r="G177" s="439">
        <v>1920</v>
      </c>
      <c r="H177" s="440">
        <v>4.0999999999999996</v>
      </c>
      <c r="I177" s="440">
        <v>4.5</v>
      </c>
      <c r="J177" s="441" t="s">
        <v>1151</v>
      </c>
      <c r="M177" s="35"/>
      <c r="N177" s="36"/>
    </row>
    <row r="178" spans="2:14" ht="16.2" customHeight="1" x14ac:dyDescent="0.2">
      <c r="B178" s="356" t="s">
        <v>369</v>
      </c>
      <c r="C178" s="354" t="s">
        <v>1235</v>
      </c>
      <c r="D178" s="353">
        <v>1090</v>
      </c>
      <c r="E178" s="353">
        <v>1100</v>
      </c>
      <c r="F178" s="434">
        <v>4.7</v>
      </c>
      <c r="G178" s="353">
        <v>1080</v>
      </c>
      <c r="H178" s="435">
        <v>4.5</v>
      </c>
      <c r="I178" s="434">
        <v>4.9000000000000004</v>
      </c>
      <c r="J178" s="436" t="s">
        <v>1151</v>
      </c>
      <c r="M178" s="35"/>
      <c r="N178" s="36"/>
    </row>
    <row r="179" spans="2:14" ht="16.2" customHeight="1" x14ac:dyDescent="0.2">
      <c r="B179" s="356" t="s">
        <v>370</v>
      </c>
      <c r="C179" s="437" t="s">
        <v>1236</v>
      </c>
      <c r="D179" s="438">
        <v>970</v>
      </c>
      <c r="E179" s="439">
        <v>980</v>
      </c>
      <c r="F179" s="440">
        <v>4.8</v>
      </c>
      <c r="G179" s="439">
        <v>966</v>
      </c>
      <c r="H179" s="440">
        <v>4.5999999999999996</v>
      </c>
      <c r="I179" s="440">
        <v>5</v>
      </c>
      <c r="J179" s="441" t="s">
        <v>1151</v>
      </c>
      <c r="M179" s="35"/>
      <c r="N179" s="36"/>
    </row>
    <row r="180" spans="2:14" ht="16.2" customHeight="1" x14ac:dyDescent="0.2">
      <c r="B180" s="356" t="s">
        <v>371</v>
      </c>
      <c r="C180" s="347" t="s">
        <v>976</v>
      </c>
      <c r="D180" s="348">
        <v>940</v>
      </c>
      <c r="E180" s="348">
        <v>955</v>
      </c>
      <c r="F180" s="426">
        <v>4.4000000000000004</v>
      </c>
      <c r="G180" s="348">
        <v>934</v>
      </c>
      <c r="H180" s="427">
        <v>4.2</v>
      </c>
      <c r="I180" s="426">
        <v>4.5999999999999996</v>
      </c>
      <c r="J180" s="425" t="s">
        <v>26</v>
      </c>
      <c r="M180" s="35"/>
      <c r="N180" s="36"/>
    </row>
    <row r="181" spans="2:14" ht="16.2" customHeight="1" x14ac:dyDescent="0.2">
      <c r="B181" s="356" t="s">
        <v>372</v>
      </c>
      <c r="C181" s="437" t="s">
        <v>1237</v>
      </c>
      <c r="D181" s="438">
        <v>704</v>
      </c>
      <c r="E181" s="439">
        <v>712</v>
      </c>
      <c r="F181" s="440">
        <v>4.5999999999999996</v>
      </c>
      <c r="G181" s="439">
        <v>696</v>
      </c>
      <c r="H181" s="440">
        <v>4.4000000000000004</v>
      </c>
      <c r="I181" s="440">
        <v>4.8</v>
      </c>
      <c r="J181" s="441" t="s">
        <v>1202</v>
      </c>
      <c r="M181" s="35"/>
      <c r="N181" s="36"/>
    </row>
    <row r="182" spans="2:14" ht="16.2" customHeight="1" x14ac:dyDescent="0.2">
      <c r="B182" s="356" t="s">
        <v>373</v>
      </c>
      <c r="C182" s="347" t="s">
        <v>521</v>
      </c>
      <c r="D182" s="348">
        <v>1730</v>
      </c>
      <c r="E182" s="348">
        <v>1750</v>
      </c>
      <c r="F182" s="426">
        <v>4.4000000000000004</v>
      </c>
      <c r="G182" s="348">
        <v>1700</v>
      </c>
      <c r="H182" s="427">
        <v>4.2</v>
      </c>
      <c r="I182" s="426">
        <v>4.5999999999999996</v>
      </c>
      <c r="J182" s="425" t="s">
        <v>1147</v>
      </c>
      <c r="M182" s="35"/>
      <c r="N182" s="36"/>
    </row>
    <row r="183" spans="2:14" ht="16.2" customHeight="1" x14ac:dyDescent="0.2">
      <c r="B183" s="356" t="s">
        <v>375</v>
      </c>
      <c r="C183" s="437" t="s">
        <v>1238</v>
      </c>
      <c r="D183" s="438">
        <v>521</v>
      </c>
      <c r="E183" s="439">
        <v>527</v>
      </c>
      <c r="F183" s="440">
        <v>4.7</v>
      </c>
      <c r="G183" s="439">
        <v>515</v>
      </c>
      <c r="H183" s="440">
        <v>4.5</v>
      </c>
      <c r="I183" s="440">
        <v>4.9000000000000004</v>
      </c>
      <c r="J183" s="441" t="s">
        <v>1202</v>
      </c>
      <c r="M183" s="35"/>
      <c r="N183" s="36"/>
    </row>
    <row r="184" spans="2:14" ht="16.2" customHeight="1" x14ac:dyDescent="0.2">
      <c r="B184" s="356" t="s">
        <v>376</v>
      </c>
      <c r="C184" s="354" t="s">
        <v>1239</v>
      </c>
      <c r="D184" s="353">
        <v>1100</v>
      </c>
      <c r="E184" s="353">
        <v>1110</v>
      </c>
      <c r="F184" s="434">
        <v>4.9000000000000004</v>
      </c>
      <c r="G184" s="353">
        <v>1100</v>
      </c>
      <c r="H184" s="435">
        <v>4.7</v>
      </c>
      <c r="I184" s="434">
        <v>5.0999999999999996</v>
      </c>
      <c r="J184" s="436" t="s">
        <v>1151</v>
      </c>
      <c r="M184" s="35"/>
      <c r="N184" s="36"/>
    </row>
    <row r="185" spans="2:14" ht="16.2" customHeight="1" x14ac:dyDescent="0.2">
      <c r="B185" s="356" t="s">
        <v>377</v>
      </c>
      <c r="C185" s="437" t="s">
        <v>1240</v>
      </c>
      <c r="D185" s="438">
        <v>415</v>
      </c>
      <c r="E185" s="439">
        <v>420</v>
      </c>
      <c r="F185" s="440">
        <v>4.5</v>
      </c>
      <c r="G185" s="439">
        <v>413</v>
      </c>
      <c r="H185" s="440">
        <v>4.3</v>
      </c>
      <c r="I185" s="440">
        <v>4.7</v>
      </c>
      <c r="J185" s="441" t="s">
        <v>1151</v>
      </c>
      <c r="M185" s="35"/>
      <c r="N185" s="36"/>
    </row>
    <row r="186" spans="2:14" ht="16.2" customHeight="1" x14ac:dyDescent="0.2">
      <c r="B186" s="356" t="s">
        <v>378</v>
      </c>
      <c r="C186" s="347" t="s">
        <v>977</v>
      </c>
      <c r="D186" s="348">
        <v>1810</v>
      </c>
      <c r="E186" s="348">
        <v>1840</v>
      </c>
      <c r="F186" s="426">
        <v>4.3</v>
      </c>
      <c r="G186" s="348">
        <v>1780</v>
      </c>
      <c r="H186" s="427">
        <v>4.0999999999999996</v>
      </c>
      <c r="I186" s="426">
        <v>4.5</v>
      </c>
      <c r="J186" s="425" t="s">
        <v>28</v>
      </c>
      <c r="M186" s="35"/>
      <c r="N186" s="36"/>
    </row>
    <row r="187" spans="2:14" ht="16.2" customHeight="1" x14ac:dyDescent="0.2">
      <c r="B187" s="356" t="s">
        <v>379</v>
      </c>
      <c r="C187" s="437" t="s">
        <v>1241</v>
      </c>
      <c r="D187" s="438">
        <v>756</v>
      </c>
      <c r="E187" s="439">
        <v>766</v>
      </c>
      <c r="F187" s="440">
        <v>4.5</v>
      </c>
      <c r="G187" s="439">
        <v>752</v>
      </c>
      <c r="H187" s="440">
        <v>4.3</v>
      </c>
      <c r="I187" s="440">
        <v>4.7</v>
      </c>
      <c r="J187" s="441" t="s">
        <v>1151</v>
      </c>
      <c r="M187" s="35"/>
      <c r="N187" s="36"/>
    </row>
    <row r="188" spans="2:14" ht="16.2" customHeight="1" x14ac:dyDescent="0.2">
      <c r="B188" s="356" t="s">
        <v>380</v>
      </c>
      <c r="C188" s="347" t="s">
        <v>978</v>
      </c>
      <c r="D188" s="348">
        <v>447</v>
      </c>
      <c r="E188" s="348">
        <v>449</v>
      </c>
      <c r="F188" s="426">
        <v>5</v>
      </c>
      <c r="G188" s="348">
        <v>447</v>
      </c>
      <c r="H188" s="427">
        <v>4.8</v>
      </c>
      <c r="I188" s="426">
        <v>5.2</v>
      </c>
      <c r="J188" s="425" t="s">
        <v>1199</v>
      </c>
      <c r="M188" s="35"/>
      <c r="N188" s="36"/>
    </row>
    <row r="189" spans="2:14" ht="16.2" customHeight="1" x14ac:dyDescent="0.2">
      <c r="B189" s="356" t="s">
        <v>381</v>
      </c>
      <c r="C189" s="437" t="s">
        <v>1242</v>
      </c>
      <c r="D189" s="438">
        <v>3850</v>
      </c>
      <c r="E189" s="439">
        <v>3900</v>
      </c>
      <c r="F189" s="440">
        <v>4.5</v>
      </c>
      <c r="G189" s="439">
        <v>3790</v>
      </c>
      <c r="H189" s="440">
        <v>4.3</v>
      </c>
      <c r="I189" s="440">
        <v>4.7</v>
      </c>
      <c r="J189" s="441" t="s">
        <v>1147</v>
      </c>
      <c r="M189" s="35"/>
      <c r="N189" s="36"/>
    </row>
    <row r="190" spans="2:14" ht="16.2" customHeight="1" x14ac:dyDescent="0.2">
      <c r="B190" s="356" t="s">
        <v>382</v>
      </c>
      <c r="C190" s="354" t="s">
        <v>1243</v>
      </c>
      <c r="D190" s="353">
        <v>2470</v>
      </c>
      <c r="E190" s="353">
        <v>2490</v>
      </c>
      <c r="F190" s="434">
        <v>4.5999999999999996</v>
      </c>
      <c r="G190" s="353">
        <v>2470</v>
      </c>
      <c r="H190" s="435">
        <v>4.3999999999999995</v>
      </c>
      <c r="I190" s="434">
        <v>4.8</v>
      </c>
      <c r="J190" s="436" t="s">
        <v>1199</v>
      </c>
      <c r="M190" s="35"/>
      <c r="N190" s="36"/>
    </row>
    <row r="191" spans="2:14" ht="16.2" customHeight="1" x14ac:dyDescent="0.2">
      <c r="B191" s="356" t="s">
        <v>383</v>
      </c>
      <c r="C191" s="437" t="s">
        <v>1244</v>
      </c>
      <c r="D191" s="438">
        <v>795</v>
      </c>
      <c r="E191" s="439">
        <v>801</v>
      </c>
      <c r="F191" s="440">
        <v>4.9000000000000004</v>
      </c>
      <c r="G191" s="439">
        <v>795</v>
      </c>
      <c r="H191" s="440">
        <v>4.7</v>
      </c>
      <c r="I191" s="440">
        <v>5.1000000000000005</v>
      </c>
      <c r="J191" s="441" t="s">
        <v>1199</v>
      </c>
      <c r="M191" s="35"/>
      <c r="N191" s="36"/>
    </row>
    <row r="192" spans="2:14" ht="16.2" customHeight="1" x14ac:dyDescent="0.2">
      <c r="B192" s="356" t="s">
        <v>384</v>
      </c>
      <c r="C192" s="347" t="s">
        <v>979</v>
      </c>
      <c r="D192" s="348">
        <v>639</v>
      </c>
      <c r="E192" s="348">
        <v>642</v>
      </c>
      <c r="F192" s="426">
        <v>4.8</v>
      </c>
      <c r="G192" s="348">
        <v>639</v>
      </c>
      <c r="H192" s="427">
        <v>4.5999999999999996</v>
      </c>
      <c r="I192" s="426">
        <v>5</v>
      </c>
      <c r="J192" s="425" t="s">
        <v>597</v>
      </c>
      <c r="M192" s="35"/>
      <c r="N192" s="36"/>
    </row>
    <row r="193" spans="2:14" ht="16.2" customHeight="1" x14ac:dyDescent="0.2">
      <c r="B193" s="356" t="s">
        <v>385</v>
      </c>
      <c r="C193" s="437" t="s">
        <v>1245</v>
      </c>
      <c r="D193" s="438">
        <v>536</v>
      </c>
      <c r="E193" s="439">
        <v>540</v>
      </c>
      <c r="F193" s="440">
        <v>5</v>
      </c>
      <c r="G193" s="439">
        <v>536</v>
      </c>
      <c r="H193" s="440">
        <v>4.8</v>
      </c>
      <c r="I193" s="440">
        <v>5.2</v>
      </c>
      <c r="J193" s="441" t="s">
        <v>1199</v>
      </c>
      <c r="M193" s="35"/>
      <c r="N193" s="36"/>
    </row>
    <row r="194" spans="2:14" ht="16.2" customHeight="1" x14ac:dyDescent="0.2">
      <c r="B194" s="356" t="s">
        <v>386</v>
      </c>
      <c r="C194" s="347" t="s">
        <v>980</v>
      </c>
      <c r="D194" s="348">
        <v>1310</v>
      </c>
      <c r="E194" s="348">
        <v>1310</v>
      </c>
      <c r="F194" s="426">
        <v>4.8</v>
      </c>
      <c r="G194" s="348">
        <v>1310</v>
      </c>
      <c r="H194" s="427">
        <v>4.5999999999999996</v>
      </c>
      <c r="I194" s="426">
        <v>5</v>
      </c>
      <c r="J194" s="425" t="s">
        <v>1199</v>
      </c>
      <c r="M194" s="35"/>
      <c r="N194" s="36"/>
    </row>
    <row r="195" spans="2:14" ht="16.2" customHeight="1" x14ac:dyDescent="0.2">
      <c r="B195" s="356" t="s">
        <v>387</v>
      </c>
      <c r="C195" s="437" t="s">
        <v>1246</v>
      </c>
      <c r="D195" s="438">
        <v>774</v>
      </c>
      <c r="E195" s="439">
        <v>779</v>
      </c>
      <c r="F195" s="440">
        <v>5.0999999999999996</v>
      </c>
      <c r="G195" s="439">
        <v>774</v>
      </c>
      <c r="H195" s="440">
        <v>4.8999999999999995</v>
      </c>
      <c r="I195" s="440">
        <v>5.3</v>
      </c>
      <c r="J195" s="441" t="s">
        <v>1199</v>
      </c>
      <c r="M195" s="35"/>
      <c r="N195" s="36"/>
    </row>
    <row r="196" spans="2:14" ht="16.2" customHeight="1" x14ac:dyDescent="0.2">
      <c r="B196" s="356" t="s">
        <v>388</v>
      </c>
      <c r="C196" s="354" t="s">
        <v>1247</v>
      </c>
      <c r="D196" s="353">
        <v>739</v>
      </c>
      <c r="E196" s="353">
        <v>742</v>
      </c>
      <c r="F196" s="434">
        <v>4.9000000000000004</v>
      </c>
      <c r="G196" s="353">
        <v>739</v>
      </c>
      <c r="H196" s="435">
        <v>4.7</v>
      </c>
      <c r="I196" s="434">
        <v>5.1000000000000005</v>
      </c>
      <c r="J196" s="436" t="s">
        <v>1199</v>
      </c>
      <c r="M196" s="35"/>
      <c r="N196" s="36"/>
    </row>
    <row r="197" spans="2:14" ht="16.2" customHeight="1" x14ac:dyDescent="0.2">
      <c r="B197" s="356" t="s">
        <v>389</v>
      </c>
      <c r="C197" s="437" t="s">
        <v>1248</v>
      </c>
      <c r="D197" s="438">
        <v>642</v>
      </c>
      <c r="E197" s="439">
        <v>645</v>
      </c>
      <c r="F197" s="440">
        <v>4.9000000000000004</v>
      </c>
      <c r="G197" s="439">
        <v>642</v>
      </c>
      <c r="H197" s="440">
        <v>4.7</v>
      </c>
      <c r="I197" s="440">
        <v>5.1000000000000005</v>
      </c>
      <c r="J197" s="441" t="s">
        <v>1199</v>
      </c>
      <c r="M197" s="35"/>
      <c r="N197" s="36"/>
    </row>
    <row r="198" spans="2:14" ht="16.2" customHeight="1" x14ac:dyDescent="0.2">
      <c r="B198" s="356" t="s">
        <v>390</v>
      </c>
      <c r="C198" s="347" t="s">
        <v>981</v>
      </c>
      <c r="D198" s="348">
        <v>989</v>
      </c>
      <c r="E198" s="348">
        <v>1000</v>
      </c>
      <c r="F198" s="426">
        <v>4.9000000000000004</v>
      </c>
      <c r="G198" s="348">
        <v>989</v>
      </c>
      <c r="H198" s="427">
        <v>4.7</v>
      </c>
      <c r="I198" s="426">
        <v>5.1000000000000005</v>
      </c>
      <c r="J198" s="425" t="s">
        <v>597</v>
      </c>
      <c r="M198" s="35"/>
      <c r="N198" s="36"/>
    </row>
    <row r="199" spans="2:14" ht="16.2" customHeight="1" x14ac:dyDescent="0.2">
      <c r="B199" s="356" t="s">
        <v>391</v>
      </c>
      <c r="C199" s="437" t="s">
        <v>1249</v>
      </c>
      <c r="D199" s="438">
        <v>1180</v>
      </c>
      <c r="E199" s="439">
        <v>1190</v>
      </c>
      <c r="F199" s="440">
        <v>4.7</v>
      </c>
      <c r="G199" s="439">
        <v>1180</v>
      </c>
      <c r="H199" s="440">
        <v>4.5999999999999996</v>
      </c>
      <c r="I199" s="440">
        <v>5</v>
      </c>
      <c r="J199" s="441" t="s">
        <v>1151</v>
      </c>
      <c r="M199" s="35"/>
      <c r="N199" s="36"/>
    </row>
    <row r="200" spans="2:14" ht="16.2" customHeight="1" x14ac:dyDescent="0.2">
      <c r="B200" s="356" t="s">
        <v>393</v>
      </c>
      <c r="C200" s="347" t="s">
        <v>982</v>
      </c>
      <c r="D200" s="348">
        <v>1120</v>
      </c>
      <c r="E200" s="348">
        <v>1130</v>
      </c>
      <c r="F200" s="426">
        <v>4.8</v>
      </c>
      <c r="G200" s="348">
        <v>1110</v>
      </c>
      <c r="H200" s="427">
        <v>4.5999999999999996</v>
      </c>
      <c r="I200" s="426">
        <v>5</v>
      </c>
      <c r="J200" s="425" t="s">
        <v>1202</v>
      </c>
      <c r="M200" s="35"/>
      <c r="N200" s="36"/>
    </row>
    <row r="201" spans="2:14" ht="16.2" customHeight="1" x14ac:dyDescent="0.2">
      <c r="B201" s="356" t="s">
        <v>394</v>
      </c>
      <c r="C201" s="437" t="s">
        <v>1250</v>
      </c>
      <c r="D201" s="438">
        <v>293</v>
      </c>
      <c r="E201" s="439">
        <v>300</v>
      </c>
      <c r="F201" s="440">
        <v>5</v>
      </c>
      <c r="G201" s="439">
        <v>293</v>
      </c>
      <c r="H201" s="440">
        <v>4.8</v>
      </c>
      <c r="I201" s="440">
        <v>5.2</v>
      </c>
      <c r="J201" s="441" t="s">
        <v>1199</v>
      </c>
      <c r="M201" s="35"/>
      <c r="N201" s="36"/>
    </row>
    <row r="202" spans="2:14" ht="16.2" customHeight="1" x14ac:dyDescent="0.2">
      <c r="B202" s="356" t="s">
        <v>395</v>
      </c>
      <c r="C202" s="354" t="s">
        <v>1251</v>
      </c>
      <c r="D202" s="353">
        <v>1980</v>
      </c>
      <c r="E202" s="353">
        <v>2000</v>
      </c>
      <c r="F202" s="434">
        <v>5.3</v>
      </c>
      <c r="G202" s="353">
        <v>1950</v>
      </c>
      <c r="H202" s="435">
        <v>5.0999999999999996</v>
      </c>
      <c r="I202" s="434">
        <v>5.5</v>
      </c>
      <c r="J202" s="436" t="s">
        <v>1147</v>
      </c>
      <c r="M202" s="35"/>
      <c r="N202" s="36"/>
    </row>
    <row r="203" spans="2:14" ht="16.2" customHeight="1" x14ac:dyDescent="0.2">
      <c r="B203" s="356" t="s">
        <v>396</v>
      </c>
      <c r="C203" s="437" t="s">
        <v>1252</v>
      </c>
      <c r="D203" s="438">
        <v>1940</v>
      </c>
      <c r="E203" s="439">
        <v>1960</v>
      </c>
      <c r="F203" s="440">
        <v>5.2</v>
      </c>
      <c r="G203" s="439">
        <v>1920</v>
      </c>
      <c r="H203" s="440">
        <v>5</v>
      </c>
      <c r="I203" s="440">
        <v>5.4</v>
      </c>
      <c r="J203" s="441" t="s">
        <v>1202</v>
      </c>
      <c r="M203" s="35"/>
      <c r="N203" s="36"/>
    </row>
    <row r="204" spans="2:14" ht="16.2" customHeight="1" x14ac:dyDescent="0.2">
      <c r="B204" s="356" t="s">
        <v>397</v>
      </c>
      <c r="C204" s="347" t="s">
        <v>983</v>
      </c>
      <c r="D204" s="348">
        <v>1310</v>
      </c>
      <c r="E204" s="348">
        <v>1320</v>
      </c>
      <c r="F204" s="426">
        <v>5.0999999999999996</v>
      </c>
      <c r="G204" s="348">
        <v>1290</v>
      </c>
      <c r="H204" s="427">
        <v>4.9000000000000004</v>
      </c>
      <c r="I204" s="426">
        <v>5.3</v>
      </c>
      <c r="J204" s="425" t="s">
        <v>182</v>
      </c>
      <c r="M204" s="35"/>
      <c r="N204" s="36"/>
    </row>
    <row r="205" spans="2:14" ht="16.2" customHeight="1" x14ac:dyDescent="0.2">
      <c r="B205" s="356" t="s">
        <v>398</v>
      </c>
      <c r="C205" s="437" t="s">
        <v>1253</v>
      </c>
      <c r="D205" s="438">
        <v>823</v>
      </c>
      <c r="E205" s="439">
        <v>831</v>
      </c>
      <c r="F205" s="440">
        <v>5</v>
      </c>
      <c r="G205" s="439">
        <v>815</v>
      </c>
      <c r="H205" s="440">
        <v>4.8</v>
      </c>
      <c r="I205" s="440">
        <v>5.2</v>
      </c>
      <c r="J205" s="441" t="s">
        <v>1202</v>
      </c>
      <c r="M205" s="35"/>
      <c r="N205" s="36"/>
    </row>
    <row r="206" spans="2:14" ht="16.2" customHeight="1" x14ac:dyDescent="0.2">
      <c r="B206" s="356" t="s">
        <v>399</v>
      </c>
      <c r="C206" s="347" t="s">
        <v>986</v>
      </c>
      <c r="D206" s="348">
        <v>1530</v>
      </c>
      <c r="E206" s="348">
        <v>1540</v>
      </c>
      <c r="F206" s="426">
        <v>5.4</v>
      </c>
      <c r="G206" s="348">
        <v>1520</v>
      </c>
      <c r="H206" s="427">
        <v>5.2</v>
      </c>
      <c r="I206" s="426">
        <v>5.6</v>
      </c>
      <c r="J206" s="425" t="s">
        <v>1147</v>
      </c>
      <c r="M206" s="35"/>
      <c r="N206" s="36"/>
    </row>
    <row r="207" spans="2:14" ht="16.2" customHeight="1" x14ac:dyDescent="0.2">
      <c r="B207" s="356" t="s">
        <v>400</v>
      </c>
      <c r="C207" s="437" t="s">
        <v>1254</v>
      </c>
      <c r="D207" s="438">
        <v>2050</v>
      </c>
      <c r="E207" s="439">
        <v>2070</v>
      </c>
      <c r="F207" s="440">
        <v>5</v>
      </c>
      <c r="G207" s="439">
        <v>2030</v>
      </c>
      <c r="H207" s="440">
        <v>4.8</v>
      </c>
      <c r="I207" s="440">
        <v>5.2</v>
      </c>
      <c r="J207" s="441" t="s">
        <v>1202</v>
      </c>
      <c r="M207" s="35"/>
      <c r="N207" s="36"/>
    </row>
    <row r="208" spans="2:14" ht="16.2" customHeight="1" x14ac:dyDescent="0.2">
      <c r="B208" s="356" t="s">
        <v>401</v>
      </c>
      <c r="C208" s="354" t="s">
        <v>1255</v>
      </c>
      <c r="D208" s="353">
        <v>1000</v>
      </c>
      <c r="E208" s="353">
        <v>1010</v>
      </c>
      <c r="F208" s="434">
        <v>5</v>
      </c>
      <c r="G208" s="353">
        <v>992</v>
      </c>
      <c r="H208" s="435">
        <v>4.8</v>
      </c>
      <c r="I208" s="434">
        <v>5.2</v>
      </c>
      <c r="J208" s="436" t="s">
        <v>1202</v>
      </c>
      <c r="M208" s="35"/>
      <c r="N208" s="36"/>
    </row>
    <row r="209" spans="2:14" ht="16.2" customHeight="1" x14ac:dyDescent="0.2">
      <c r="B209" s="356" t="s">
        <v>402</v>
      </c>
      <c r="C209" s="437" t="s">
        <v>1256</v>
      </c>
      <c r="D209" s="438">
        <v>1130</v>
      </c>
      <c r="E209" s="439">
        <v>1140</v>
      </c>
      <c r="F209" s="440">
        <v>4.9000000000000004</v>
      </c>
      <c r="G209" s="439">
        <v>1120</v>
      </c>
      <c r="H209" s="440">
        <v>4.7</v>
      </c>
      <c r="I209" s="440">
        <v>5.1000000000000005</v>
      </c>
      <c r="J209" s="441" t="s">
        <v>1202</v>
      </c>
      <c r="M209" s="35"/>
      <c r="N209" s="36"/>
    </row>
    <row r="210" spans="2:14" ht="16.2" customHeight="1" x14ac:dyDescent="0.2">
      <c r="B210" s="356" t="s">
        <v>403</v>
      </c>
      <c r="C210" s="347" t="s">
        <v>987</v>
      </c>
      <c r="D210" s="348">
        <v>496</v>
      </c>
      <c r="E210" s="348">
        <v>500</v>
      </c>
      <c r="F210" s="426">
        <v>5.4</v>
      </c>
      <c r="G210" s="348">
        <v>491</v>
      </c>
      <c r="H210" s="427">
        <v>5.2</v>
      </c>
      <c r="I210" s="426">
        <v>5.6</v>
      </c>
      <c r="J210" s="425" t="s">
        <v>28</v>
      </c>
      <c r="M210" s="35"/>
      <c r="N210" s="36"/>
    </row>
    <row r="211" spans="2:14" ht="16.2" customHeight="1" x14ac:dyDescent="0.2">
      <c r="B211" s="356" t="s">
        <v>405</v>
      </c>
      <c r="C211" s="437" t="s">
        <v>1257</v>
      </c>
      <c r="D211" s="438">
        <v>826</v>
      </c>
      <c r="E211" s="439">
        <v>836</v>
      </c>
      <c r="F211" s="440">
        <v>4.9000000000000004</v>
      </c>
      <c r="G211" s="439">
        <v>816</v>
      </c>
      <c r="H211" s="440">
        <v>4.7</v>
      </c>
      <c r="I211" s="440">
        <v>5.2</v>
      </c>
      <c r="J211" s="441" t="s">
        <v>1147</v>
      </c>
      <c r="M211" s="35"/>
      <c r="N211" s="36"/>
    </row>
    <row r="212" spans="2:14" ht="16.2" customHeight="1" x14ac:dyDescent="0.2">
      <c r="B212" s="356" t="s">
        <v>406</v>
      </c>
      <c r="C212" s="347" t="s">
        <v>988</v>
      </c>
      <c r="D212" s="348">
        <v>538</v>
      </c>
      <c r="E212" s="348">
        <v>542</v>
      </c>
      <c r="F212" s="426">
        <v>5.0999999999999996</v>
      </c>
      <c r="G212" s="348">
        <v>533</v>
      </c>
      <c r="H212" s="427">
        <v>4.9000000000000004</v>
      </c>
      <c r="I212" s="426">
        <v>5.3</v>
      </c>
      <c r="J212" s="425" t="s">
        <v>1147</v>
      </c>
      <c r="M212" s="35"/>
      <c r="N212" s="36"/>
    </row>
    <row r="213" spans="2:14" ht="16.2" customHeight="1" x14ac:dyDescent="0.2">
      <c r="B213" s="356" t="s">
        <v>407</v>
      </c>
      <c r="C213" s="437" t="s">
        <v>1258</v>
      </c>
      <c r="D213" s="438">
        <v>750</v>
      </c>
      <c r="E213" s="439">
        <v>757</v>
      </c>
      <c r="F213" s="440">
        <v>5.0999999999999996</v>
      </c>
      <c r="G213" s="439">
        <v>743</v>
      </c>
      <c r="H213" s="440">
        <v>4.9000000000000004</v>
      </c>
      <c r="I213" s="440">
        <v>5.3</v>
      </c>
      <c r="J213" s="441" t="s">
        <v>1147</v>
      </c>
      <c r="M213" s="35"/>
      <c r="N213" s="36"/>
    </row>
    <row r="214" spans="2:14" ht="16.2" customHeight="1" x14ac:dyDescent="0.2">
      <c r="B214" s="356" t="s">
        <v>408</v>
      </c>
      <c r="C214" s="354" t="s">
        <v>1259</v>
      </c>
      <c r="D214" s="353">
        <v>490</v>
      </c>
      <c r="E214" s="353">
        <v>495</v>
      </c>
      <c r="F214" s="434">
        <v>5</v>
      </c>
      <c r="G214" s="353">
        <v>484</v>
      </c>
      <c r="H214" s="435">
        <v>4.8</v>
      </c>
      <c r="I214" s="434">
        <v>5.2</v>
      </c>
      <c r="J214" s="436" t="s">
        <v>1147</v>
      </c>
      <c r="M214" s="35"/>
      <c r="N214" s="36"/>
    </row>
    <row r="215" spans="2:14" ht="16.2" customHeight="1" x14ac:dyDescent="0.2">
      <c r="B215" s="356" t="s">
        <v>409</v>
      </c>
      <c r="C215" s="437" t="s">
        <v>1260</v>
      </c>
      <c r="D215" s="438">
        <v>470</v>
      </c>
      <c r="E215" s="439">
        <v>474</v>
      </c>
      <c r="F215" s="440">
        <v>5.0999999999999996</v>
      </c>
      <c r="G215" s="439">
        <v>466</v>
      </c>
      <c r="H215" s="440">
        <v>4.9000000000000004</v>
      </c>
      <c r="I215" s="440">
        <v>5.3</v>
      </c>
      <c r="J215" s="441" t="s">
        <v>1147</v>
      </c>
      <c r="M215" s="35"/>
      <c r="N215" s="36"/>
    </row>
    <row r="216" spans="2:14" ht="16.2" customHeight="1" x14ac:dyDescent="0.2">
      <c r="B216" s="356" t="s">
        <v>410</v>
      </c>
      <c r="C216" s="347" t="s">
        <v>989</v>
      </c>
      <c r="D216" s="348">
        <v>749</v>
      </c>
      <c r="E216" s="348">
        <v>757</v>
      </c>
      <c r="F216" s="426">
        <v>5.0999999999999996</v>
      </c>
      <c r="G216" s="348">
        <v>740</v>
      </c>
      <c r="H216" s="427">
        <v>4.9000000000000004</v>
      </c>
      <c r="I216" s="426">
        <v>5.3</v>
      </c>
      <c r="J216" s="425" t="s">
        <v>28</v>
      </c>
      <c r="M216" s="35"/>
      <c r="N216" s="36"/>
    </row>
    <row r="217" spans="2:14" ht="16.2" customHeight="1" x14ac:dyDescent="0.2">
      <c r="B217" s="356" t="s">
        <v>411</v>
      </c>
      <c r="C217" s="437" t="s">
        <v>1261</v>
      </c>
      <c r="D217" s="438">
        <v>772</v>
      </c>
      <c r="E217" s="439">
        <v>779</v>
      </c>
      <c r="F217" s="440">
        <v>5.0999999999999996</v>
      </c>
      <c r="G217" s="439">
        <v>764</v>
      </c>
      <c r="H217" s="440">
        <v>4.9000000000000004</v>
      </c>
      <c r="I217" s="440">
        <v>5.3</v>
      </c>
      <c r="J217" s="441" t="s">
        <v>1147</v>
      </c>
      <c r="M217" s="35"/>
      <c r="N217" s="36"/>
    </row>
    <row r="218" spans="2:14" ht="16.2" customHeight="1" x14ac:dyDescent="0.2">
      <c r="B218" s="356" t="s">
        <v>412</v>
      </c>
      <c r="C218" s="347" t="s">
        <v>990</v>
      </c>
      <c r="D218" s="348">
        <v>1650</v>
      </c>
      <c r="E218" s="348">
        <v>1660</v>
      </c>
      <c r="F218" s="426">
        <v>5.3</v>
      </c>
      <c r="G218" s="348">
        <v>1630</v>
      </c>
      <c r="H218" s="427">
        <v>5.0999999999999996</v>
      </c>
      <c r="I218" s="426">
        <v>5.5</v>
      </c>
      <c r="J218" s="425" t="s">
        <v>1202</v>
      </c>
      <c r="M218" s="35"/>
      <c r="N218" s="36"/>
    </row>
    <row r="219" spans="2:14" ht="16.2" customHeight="1" x14ac:dyDescent="0.2">
      <c r="B219" s="356" t="s">
        <v>413</v>
      </c>
      <c r="C219" s="437" t="s">
        <v>1262</v>
      </c>
      <c r="D219" s="438">
        <v>955</v>
      </c>
      <c r="E219" s="439">
        <v>967</v>
      </c>
      <c r="F219" s="440">
        <v>4.3</v>
      </c>
      <c r="G219" s="439">
        <v>943</v>
      </c>
      <c r="H219" s="440">
        <v>4.0999999999999996</v>
      </c>
      <c r="I219" s="440">
        <v>4.5</v>
      </c>
      <c r="J219" s="441" t="s">
        <v>1147</v>
      </c>
      <c r="M219" s="35"/>
      <c r="N219" s="36"/>
    </row>
    <row r="220" spans="2:14" ht="16.2" customHeight="1" x14ac:dyDescent="0.2">
      <c r="B220" s="356" t="s">
        <v>414</v>
      </c>
      <c r="C220" s="354" t="s">
        <v>1263</v>
      </c>
      <c r="D220" s="353">
        <v>758</v>
      </c>
      <c r="E220" s="353">
        <v>765</v>
      </c>
      <c r="F220" s="434">
        <v>4.5999999999999996</v>
      </c>
      <c r="G220" s="353">
        <v>751</v>
      </c>
      <c r="H220" s="435">
        <v>4.4000000000000004</v>
      </c>
      <c r="I220" s="434">
        <v>4.8</v>
      </c>
      <c r="J220" s="436" t="s">
        <v>1147</v>
      </c>
      <c r="M220" s="35"/>
      <c r="N220" s="36"/>
    </row>
    <row r="221" spans="2:14" ht="16.2" customHeight="1" x14ac:dyDescent="0.2">
      <c r="B221" s="356" t="s">
        <v>991</v>
      </c>
      <c r="C221" s="437" t="s">
        <v>1264</v>
      </c>
      <c r="D221" s="438">
        <v>1110</v>
      </c>
      <c r="E221" s="439">
        <v>1130</v>
      </c>
      <c r="F221" s="440">
        <v>4.0999999999999996</v>
      </c>
      <c r="G221" s="439">
        <v>1080</v>
      </c>
      <c r="H221" s="440">
        <v>3.9</v>
      </c>
      <c r="I221" s="440">
        <v>4.3</v>
      </c>
      <c r="J221" s="441" t="s">
        <v>1202</v>
      </c>
      <c r="M221" s="35"/>
      <c r="N221" s="36"/>
    </row>
    <row r="222" spans="2:14" ht="16.2" customHeight="1" x14ac:dyDescent="0.2">
      <c r="B222" s="356" t="s">
        <v>415</v>
      </c>
      <c r="C222" s="347" t="s">
        <v>992</v>
      </c>
      <c r="D222" s="348">
        <v>682</v>
      </c>
      <c r="E222" s="348">
        <v>683</v>
      </c>
      <c r="F222" s="426">
        <v>5.4</v>
      </c>
      <c r="G222" s="348">
        <v>681</v>
      </c>
      <c r="H222" s="427">
        <v>5.2</v>
      </c>
      <c r="I222" s="426">
        <v>5.6</v>
      </c>
      <c r="J222" s="425" t="s">
        <v>26</v>
      </c>
      <c r="M222" s="35"/>
      <c r="N222" s="36"/>
    </row>
    <row r="223" spans="2:14" ht="16.2" customHeight="1" x14ac:dyDescent="0.2">
      <c r="B223" s="356" t="s">
        <v>416</v>
      </c>
      <c r="C223" s="437" t="s">
        <v>1265</v>
      </c>
      <c r="D223" s="438">
        <v>676</v>
      </c>
      <c r="E223" s="439">
        <v>681</v>
      </c>
      <c r="F223" s="440">
        <v>5.5</v>
      </c>
      <c r="G223" s="439">
        <v>670</v>
      </c>
      <c r="H223" s="440">
        <v>5.3</v>
      </c>
      <c r="I223" s="440">
        <v>5.7</v>
      </c>
      <c r="J223" s="441" t="s">
        <v>1147</v>
      </c>
      <c r="M223" s="35"/>
      <c r="N223" s="36"/>
    </row>
    <row r="224" spans="2:14" ht="16.2" customHeight="1" x14ac:dyDescent="0.2">
      <c r="B224" s="356" t="s">
        <v>417</v>
      </c>
      <c r="C224" s="347" t="s">
        <v>993</v>
      </c>
      <c r="D224" s="348">
        <v>1630</v>
      </c>
      <c r="E224" s="348">
        <v>1640</v>
      </c>
      <c r="F224" s="426">
        <v>5.0999999999999996</v>
      </c>
      <c r="G224" s="348">
        <v>1610</v>
      </c>
      <c r="H224" s="427">
        <v>4.9000000000000004</v>
      </c>
      <c r="I224" s="426">
        <v>5.3</v>
      </c>
      <c r="J224" s="425" t="s">
        <v>1147</v>
      </c>
      <c r="M224" s="35"/>
      <c r="N224" s="36"/>
    </row>
    <row r="225" spans="2:14" ht="16.2" customHeight="1" x14ac:dyDescent="0.2">
      <c r="B225" s="356" t="s">
        <v>419</v>
      </c>
      <c r="C225" s="437" t="s">
        <v>1266</v>
      </c>
      <c r="D225" s="438">
        <v>271</v>
      </c>
      <c r="E225" s="439">
        <v>267</v>
      </c>
      <c r="F225" s="440">
        <v>5.4</v>
      </c>
      <c r="G225" s="439">
        <v>273</v>
      </c>
      <c r="H225" s="440">
        <v>5.2</v>
      </c>
      <c r="I225" s="440">
        <v>5.6</v>
      </c>
      <c r="J225" s="441" t="s">
        <v>1143</v>
      </c>
      <c r="M225" s="35"/>
      <c r="N225" s="36"/>
    </row>
    <row r="226" spans="2:14" ht="16.2" customHeight="1" x14ac:dyDescent="0.2">
      <c r="B226" s="356" t="s">
        <v>420</v>
      </c>
      <c r="C226" s="354" t="s">
        <v>1267</v>
      </c>
      <c r="D226" s="353">
        <v>511</v>
      </c>
      <c r="E226" s="353">
        <v>515</v>
      </c>
      <c r="F226" s="434">
        <v>5.4</v>
      </c>
      <c r="G226" s="353">
        <v>506</v>
      </c>
      <c r="H226" s="435">
        <v>5.2</v>
      </c>
      <c r="I226" s="434">
        <v>5.6</v>
      </c>
      <c r="J226" s="436" t="s">
        <v>1147</v>
      </c>
      <c r="M226" s="35"/>
      <c r="N226" s="36"/>
    </row>
    <row r="227" spans="2:14" ht="16.2" customHeight="1" x14ac:dyDescent="0.2">
      <c r="B227" s="356" t="s">
        <v>421</v>
      </c>
      <c r="C227" s="437" t="s">
        <v>1268</v>
      </c>
      <c r="D227" s="438">
        <v>340</v>
      </c>
      <c r="E227" s="439">
        <v>343</v>
      </c>
      <c r="F227" s="440">
        <v>5.4</v>
      </c>
      <c r="G227" s="439">
        <v>337</v>
      </c>
      <c r="H227" s="440">
        <v>5.2</v>
      </c>
      <c r="I227" s="440">
        <v>5.6</v>
      </c>
      <c r="J227" s="441" t="s">
        <v>1147</v>
      </c>
      <c r="M227" s="35"/>
      <c r="N227" s="36"/>
    </row>
    <row r="228" spans="2:14" ht="16.2" customHeight="1" x14ac:dyDescent="0.2">
      <c r="B228" s="356" t="s">
        <v>422</v>
      </c>
      <c r="C228" s="347" t="s">
        <v>994</v>
      </c>
      <c r="D228" s="348">
        <v>564</v>
      </c>
      <c r="E228" s="348">
        <v>567</v>
      </c>
      <c r="F228" s="426">
        <v>5.5</v>
      </c>
      <c r="G228" s="348">
        <v>560</v>
      </c>
      <c r="H228" s="427">
        <v>5.3</v>
      </c>
      <c r="I228" s="426">
        <v>5.7</v>
      </c>
      <c r="J228" s="425" t="s">
        <v>182</v>
      </c>
      <c r="M228" s="35"/>
      <c r="N228" s="36"/>
    </row>
    <row r="229" spans="2:14" ht="16.2" customHeight="1" x14ac:dyDescent="0.2">
      <c r="B229" s="356" t="s">
        <v>423</v>
      </c>
      <c r="C229" s="437" t="s">
        <v>1269</v>
      </c>
      <c r="D229" s="438">
        <v>488</v>
      </c>
      <c r="E229" s="439">
        <v>491</v>
      </c>
      <c r="F229" s="440">
        <v>5.6000000000000005</v>
      </c>
      <c r="G229" s="439">
        <v>485</v>
      </c>
      <c r="H229" s="440">
        <v>5.4</v>
      </c>
      <c r="I229" s="440">
        <v>5.8000000000000007</v>
      </c>
      <c r="J229" s="441" t="s">
        <v>1202</v>
      </c>
      <c r="M229" s="35"/>
      <c r="N229" s="36"/>
    </row>
    <row r="230" spans="2:14" ht="16.2" customHeight="1" x14ac:dyDescent="0.2">
      <c r="B230" s="356" t="s">
        <v>424</v>
      </c>
      <c r="C230" s="347" t="s">
        <v>995</v>
      </c>
      <c r="D230" s="348">
        <v>409</v>
      </c>
      <c r="E230" s="348">
        <v>411</v>
      </c>
      <c r="F230" s="426">
        <v>5.6000000000000005</v>
      </c>
      <c r="G230" s="348">
        <v>407</v>
      </c>
      <c r="H230" s="427">
        <v>5.4</v>
      </c>
      <c r="I230" s="426">
        <v>5.8000000000000007</v>
      </c>
      <c r="J230" s="425" t="s">
        <v>1202</v>
      </c>
      <c r="M230" s="35"/>
      <c r="N230" s="36"/>
    </row>
    <row r="231" spans="2:14" ht="16.2" customHeight="1" x14ac:dyDescent="0.2">
      <c r="B231" s="356" t="s">
        <v>425</v>
      </c>
      <c r="C231" s="437" t="s">
        <v>1270</v>
      </c>
      <c r="D231" s="438">
        <v>260</v>
      </c>
      <c r="E231" s="439">
        <v>261</v>
      </c>
      <c r="F231" s="440">
        <v>5.5</v>
      </c>
      <c r="G231" s="439">
        <v>259</v>
      </c>
      <c r="H231" s="440">
        <v>5.3</v>
      </c>
      <c r="I231" s="440">
        <v>5.7</v>
      </c>
      <c r="J231" s="441" t="s">
        <v>1202</v>
      </c>
      <c r="M231" s="35"/>
      <c r="N231" s="36"/>
    </row>
    <row r="232" spans="2:14" ht="16.2" customHeight="1" x14ac:dyDescent="0.2">
      <c r="B232" s="356" t="s">
        <v>426</v>
      </c>
      <c r="C232" s="354" t="s">
        <v>1271</v>
      </c>
      <c r="D232" s="353">
        <v>234</v>
      </c>
      <c r="E232" s="353">
        <v>235</v>
      </c>
      <c r="F232" s="434">
        <v>5.5</v>
      </c>
      <c r="G232" s="353">
        <v>233</v>
      </c>
      <c r="H232" s="435">
        <v>5.3</v>
      </c>
      <c r="I232" s="434">
        <v>5.7</v>
      </c>
      <c r="J232" s="436" t="s">
        <v>1202</v>
      </c>
      <c r="M232" s="35"/>
      <c r="N232" s="36"/>
    </row>
    <row r="233" spans="2:14" ht="16.2" customHeight="1" x14ac:dyDescent="0.2">
      <c r="B233" s="356" t="s">
        <v>427</v>
      </c>
      <c r="C233" s="437" t="s">
        <v>1272</v>
      </c>
      <c r="D233" s="438">
        <v>451</v>
      </c>
      <c r="E233" s="439">
        <v>453</v>
      </c>
      <c r="F233" s="440">
        <v>5.6000000000000005</v>
      </c>
      <c r="G233" s="439">
        <v>448</v>
      </c>
      <c r="H233" s="440">
        <v>5.4</v>
      </c>
      <c r="I233" s="440">
        <v>5.8000000000000007</v>
      </c>
      <c r="J233" s="441" t="s">
        <v>1202</v>
      </c>
      <c r="M233" s="35"/>
      <c r="N233" s="36"/>
    </row>
    <row r="234" spans="2:14" ht="16.2" customHeight="1" x14ac:dyDescent="0.2">
      <c r="B234" s="356" t="s">
        <v>428</v>
      </c>
      <c r="C234" s="347" t="s">
        <v>996</v>
      </c>
      <c r="D234" s="348">
        <v>630</v>
      </c>
      <c r="E234" s="348">
        <v>634</v>
      </c>
      <c r="F234" s="426">
        <v>5.5</v>
      </c>
      <c r="G234" s="348">
        <v>626</v>
      </c>
      <c r="H234" s="427">
        <v>5.3</v>
      </c>
      <c r="I234" s="426">
        <v>5.7</v>
      </c>
      <c r="J234" s="425" t="s">
        <v>182</v>
      </c>
      <c r="M234" s="35"/>
      <c r="N234" s="36"/>
    </row>
    <row r="235" spans="2:14" ht="16.2" customHeight="1" x14ac:dyDescent="0.2">
      <c r="B235" s="356" t="s">
        <v>429</v>
      </c>
      <c r="C235" s="437" t="s">
        <v>1273</v>
      </c>
      <c r="D235" s="438">
        <v>4640</v>
      </c>
      <c r="E235" s="439">
        <v>4650</v>
      </c>
      <c r="F235" s="440">
        <v>5.6</v>
      </c>
      <c r="G235" s="439">
        <v>4620</v>
      </c>
      <c r="H235" s="440">
        <v>5.4</v>
      </c>
      <c r="I235" s="440">
        <v>5.8</v>
      </c>
      <c r="J235" s="441" t="s">
        <v>1202</v>
      </c>
      <c r="M235" s="35"/>
      <c r="N235" s="36"/>
    </row>
    <row r="236" spans="2:14" ht="16.2" customHeight="1" x14ac:dyDescent="0.2">
      <c r="B236" s="356" t="s">
        <v>430</v>
      </c>
      <c r="C236" s="347" t="s">
        <v>997</v>
      </c>
      <c r="D236" s="348">
        <v>1830</v>
      </c>
      <c r="E236" s="348">
        <v>1840</v>
      </c>
      <c r="F236" s="426">
        <v>5.5</v>
      </c>
      <c r="G236" s="348">
        <v>1820</v>
      </c>
      <c r="H236" s="427">
        <v>5.3</v>
      </c>
      <c r="I236" s="426">
        <v>5.7</v>
      </c>
      <c r="J236" s="425" t="s">
        <v>1202</v>
      </c>
      <c r="M236" s="35"/>
      <c r="N236" s="36"/>
    </row>
    <row r="237" spans="2:14" ht="16.2" customHeight="1" x14ac:dyDescent="0.2">
      <c r="B237" s="356" t="s">
        <v>431</v>
      </c>
      <c r="C237" s="437" t="s">
        <v>1274</v>
      </c>
      <c r="D237" s="438">
        <v>1030</v>
      </c>
      <c r="E237" s="439">
        <v>1030</v>
      </c>
      <c r="F237" s="440">
        <v>5.6</v>
      </c>
      <c r="G237" s="439">
        <v>1020</v>
      </c>
      <c r="H237" s="440">
        <v>5.4</v>
      </c>
      <c r="I237" s="440">
        <v>5.8</v>
      </c>
      <c r="J237" s="441" t="s">
        <v>1202</v>
      </c>
      <c r="M237" s="35"/>
      <c r="N237" s="36"/>
    </row>
    <row r="238" spans="2:14" ht="16.2" customHeight="1" x14ac:dyDescent="0.2">
      <c r="B238" s="356" t="s">
        <v>432</v>
      </c>
      <c r="C238" s="354" t="s">
        <v>1275</v>
      </c>
      <c r="D238" s="353">
        <v>424</v>
      </c>
      <c r="E238" s="353">
        <v>426</v>
      </c>
      <c r="F238" s="434">
        <v>5.7</v>
      </c>
      <c r="G238" s="353">
        <v>422</v>
      </c>
      <c r="H238" s="435">
        <v>5.5</v>
      </c>
      <c r="I238" s="434">
        <v>5.9</v>
      </c>
      <c r="J238" s="436" t="s">
        <v>1202</v>
      </c>
      <c r="M238" s="35"/>
      <c r="N238" s="36"/>
    </row>
    <row r="239" spans="2:14" ht="16.2" customHeight="1" x14ac:dyDescent="0.2">
      <c r="B239" s="356" t="s">
        <v>433</v>
      </c>
      <c r="C239" s="437" t="s">
        <v>1276</v>
      </c>
      <c r="D239" s="438">
        <v>896</v>
      </c>
      <c r="E239" s="439">
        <v>905</v>
      </c>
      <c r="F239" s="440">
        <v>5.6</v>
      </c>
      <c r="G239" s="439">
        <v>887</v>
      </c>
      <c r="H239" s="440">
        <v>5.4</v>
      </c>
      <c r="I239" s="440">
        <v>5.8</v>
      </c>
      <c r="J239" s="441" t="s">
        <v>1147</v>
      </c>
      <c r="M239" s="35"/>
      <c r="N239" s="36"/>
    </row>
    <row r="240" spans="2:14" ht="16.2" customHeight="1" x14ac:dyDescent="0.2">
      <c r="B240" s="356" t="s">
        <v>434</v>
      </c>
      <c r="C240" s="347" t="s">
        <v>998</v>
      </c>
      <c r="D240" s="348">
        <v>724</v>
      </c>
      <c r="E240" s="348">
        <v>730</v>
      </c>
      <c r="F240" s="426">
        <v>5.2</v>
      </c>
      <c r="G240" s="348">
        <v>724</v>
      </c>
      <c r="H240" s="427">
        <v>5</v>
      </c>
      <c r="I240" s="426">
        <v>5.4</v>
      </c>
      <c r="J240" s="425" t="s">
        <v>597</v>
      </c>
      <c r="M240" s="35"/>
      <c r="N240" s="36"/>
    </row>
    <row r="241" spans="2:14" ht="16.2" customHeight="1" x14ac:dyDescent="0.2">
      <c r="B241" s="356" t="s">
        <v>435</v>
      </c>
      <c r="C241" s="437" t="s">
        <v>1277</v>
      </c>
      <c r="D241" s="438">
        <v>582</v>
      </c>
      <c r="E241" s="439">
        <v>588</v>
      </c>
      <c r="F241" s="440">
        <v>5.2</v>
      </c>
      <c r="G241" s="439">
        <v>576</v>
      </c>
      <c r="H241" s="440">
        <v>5</v>
      </c>
      <c r="I241" s="440">
        <v>5.4</v>
      </c>
      <c r="J241" s="441" t="s">
        <v>1202</v>
      </c>
      <c r="M241" s="35"/>
      <c r="N241" s="36"/>
    </row>
    <row r="242" spans="2:14" ht="16.2" customHeight="1" x14ac:dyDescent="0.2">
      <c r="B242" s="356" t="s">
        <v>436</v>
      </c>
      <c r="C242" s="347" t="s">
        <v>999</v>
      </c>
      <c r="D242" s="348">
        <v>1070</v>
      </c>
      <c r="E242" s="348">
        <v>1080</v>
      </c>
      <c r="F242" s="426">
        <v>5.2</v>
      </c>
      <c r="G242" s="348">
        <v>1060</v>
      </c>
      <c r="H242" s="427">
        <v>5</v>
      </c>
      <c r="I242" s="426">
        <v>5.4</v>
      </c>
      <c r="J242" s="425" t="s">
        <v>1202</v>
      </c>
      <c r="M242" s="35"/>
      <c r="N242" s="36"/>
    </row>
    <row r="243" spans="2:14" ht="16.2" customHeight="1" x14ac:dyDescent="0.2">
      <c r="B243" s="356" t="s">
        <v>437</v>
      </c>
      <c r="C243" s="437" t="s">
        <v>1278</v>
      </c>
      <c r="D243" s="438">
        <v>1650</v>
      </c>
      <c r="E243" s="439">
        <v>1660</v>
      </c>
      <c r="F243" s="440">
        <v>5.2</v>
      </c>
      <c r="G243" s="439">
        <v>1630</v>
      </c>
      <c r="H243" s="440">
        <v>5</v>
      </c>
      <c r="I243" s="440">
        <v>5.4</v>
      </c>
      <c r="J243" s="441" t="s">
        <v>1202</v>
      </c>
      <c r="M243" s="35"/>
      <c r="N243" s="36"/>
    </row>
    <row r="244" spans="2:14" ht="16.2" customHeight="1" x14ac:dyDescent="0.2">
      <c r="B244" s="356" t="s">
        <v>438</v>
      </c>
      <c r="C244" s="354" t="s">
        <v>1279</v>
      </c>
      <c r="D244" s="353">
        <v>3940</v>
      </c>
      <c r="E244" s="353">
        <v>3980</v>
      </c>
      <c r="F244" s="434">
        <v>5.0999999999999996</v>
      </c>
      <c r="G244" s="353">
        <v>3900</v>
      </c>
      <c r="H244" s="435">
        <v>4.9000000000000004</v>
      </c>
      <c r="I244" s="434">
        <v>5.3</v>
      </c>
      <c r="J244" s="436" t="s">
        <v>1202</v>
      </c>
      <c r="M244" s="35"/>
      <c r="N244" s="36"/>
    </row>
    <row r="245" spans="2:14" ht="16.2" customHeight="1" x14ac:dyDescent="0.2">
      <c r="B245" s="356" t="s">
        <v>439</v>
      </c>
      <c r="C245" s="437" t="s">
        <v>1280</v>
      </c>
      <c r="D245" s="438">
        <v>661</v>
      </c>
      <c r="E245" s="439">
        <v>671</v>
      </c>
      <c r="F245" s="440">
        <v>5</v>
      </c>
      <c r="G245" s="439">
        <v>657</v>
      </c>
      <c r="H245" s="440">
        <v>4.8</v>
      </c>
      <c r="I245" s="440">
        <v>5.2</v>
      </c>
      <c r="J245" s="441" t="s">
        <v>1151</v>
      </c>
      <c r="M245" s="35"/>
      <c r="N245" s="36"/>
    </row>
    <row r="246" spans="2:14" ht="16.2" customHeight="1" x14ac:dyDescent="0.2">
      <c r="B246" s="356" t="s">
        <v>440</v>
      </c>
      <c r="C246" s="347" t="s">
        <v>1000</v>
      </c>
      <c r="D246" s="348">
        <v>817</v>
      </c>
      <c r="E246" s="348">
        <v>825</v>
      </c>
      <c r="F246" s="426">
        <v>5</v>
      </c>
      <c r="G246" s="348">
        <v>813</v>
      </c>
      <c r="H246" s="427">
        <v>4.8</v>
      </c>
      <c r="I246" s="426">
        <v>5.2</v>
      </c>
      <c r="J246" s="425" t="s">
        <v>26</v>
      </c>
      <c r="M246" s="35"/>
      <c r="N246" s="36"/>
    </row>
    <row r="247" spans="2:14" ht="16.2" customHeight="1" x14ac:dyDescent="0.2">
      <c r="B247" s="356" t="s">
        <v>441</v>
      </c>
      <c r="C247" s="437" t="s">
        <v>1281</v>
      </c>
      <c r="D247" s="438">
        <v>1190</v>
      </c>
      <c r="E247" s="439">
        <v>1190</v>
      </c>
      <c r="F247" s="440">
        <v>5.0999999999999996</v>
      </c>
      <c r="G247" s="439">
        <v>1190</v>
      </c>
      <c r="H247" s="440">
        <v>4.9000000000000004</v>
      </c>
      <c r="I247" s="440">
        <v>5.3</v>
      </c>
      <c r="J247" s="441" t="s">
        <v>1202</v>
      </c>
      <c r="M247" s="35"/>
      <c r="N247" s="36"/>
    </row>
    <row r="248" spans="2:14" ht="16.2" customHeight="1" x14ac:dyDescent="0.2">
      <c r="B248" s="356" t="s">
        <v>442</v>
      </c>
      <c r="C248" s="347" t="s">
        <v>1001</v>
      </c>
      <c r="D248" s="348">
        <v>1050</v>
      </c>
      <c r="E248" s="348">
        <v>1060</v>
      </c>
      <c r="F248" s="426">
        <v>5.0999999999999996</v>
      </c>
      <c r="G248" s="348">
        <v>1040</v>
      </c>
      <c r="H248" s="427">
        <v>4.9000000000000004</v>
      </c>
      <c r="I248" s="426">
        <v>5.3</v>
      </c>
      <c r="J248" s="425" t="s">
        <v>1202</v>
      </c>
      <c r="M248" s="35"/>
      <c r="N248" s="36"/>
    </row>
    <row r="249" spans="2:14" ht="16.2" customHeight="1" x14ac:dyDescent="0.2">
      <c r="B249" s="356" t="s">
        <v>443</v>
      </c>
      <c r="C249" s="437" t="s">
        <v>1282</v>
      </c>
      <c r="D249" s="438">
        <v>1820</v>
      </c>
      <c r="E249" s="439">
        <v>1840</v>
      </c>
      <c r="F249" s="440">
        <v>5</v>
      </c>
      <c r="G249" s="439">
        <v>1800</v>
      </c>
      <c r="H249" s="440">
        <v>4.8</v>
      </c>
      <c r="I249" s="440">
        <v>5.2</v>
      </c>
      <c r="J249" s="441" t="s">
        <v>1147</v>
      </c>
      <c r="M249" s="35"/>
      <c r="N249" s="36"/>
    </row>
    <row r="250" spans="2:14" ht="16.2" customHeight="1" x14ac:dyDescent="0.2">
      <c r="B250" s="356" t="s">
        <v>444</v>
      </c>
      <c r="C250" s="354" t="s">
        <v>1283</v>
      </c>
      <c r="D250" s="353">
        <v>602</v>
      </c>
      <c r="E250" s="353">
        <v>607</v>
      </c>
      <c r="F250" s="434">
        <v>5.3</v>
      </c>
      <c r="G250" s="353">
        <v>600</v>
      </c>
      <c r="H250" s="435">
        <v>5.0999999999999996</v>
      </c>
      <c r="I250" s="434">
        <v>5.5</v>
      </c>
      <c r="J250" s="436" t="s">
        <v>1151</v>
      </c>
      <c r="M250" s="35"/>
      <c r="N250" s="36"/>
    </row>
    <row r="251" spans="2:14" ht="16.2" customHeight="1" x14ac:dyDescent="0.2">
      <c r="B251" s="356" t="s">
        <v>445</v>
      </c>
      <c r="C251" s="437" t="s">
        <v>1284</v>
      </c>
      <c r="D251" s="438">
        <v>275</v>
      </c>
      <c r="E251" s="439">
        <v>277</v>
      </c>
      <c r="F251" s="440">
        <v>5.2</v>
      </c>
      <c r="G251" s="439">
        <v>274</v>
      </c>
      <c r="H251" s="440">
        <v>5</v>
      </c>
      <c r="I251" s="440">
        <v>5.4</v>
      </c>
      <c r="J251" s="441" t="s">
        <v>1151</v>
      </c>
      <c r="M251" s="35"/>
      <c r="N251" s="36"/>
    </row>
    <row r="252" spans="2:14" ht="16.2" customHeight="1" x14ac:dyDescent="0.2">
      <c r="B252" s="356" t="s">
        <v>446</v>
      </c>
      <c r="C252" s="347" t="s">
        <v>1002</v>
      </c>
      <c r="D252" s="348">
        <v>330</v>
      </c>
      <c r="E252" s="348">
        <v>333</v>
      </c>
      <c r="F252" s="426">
        <v>5.5</v>
      </c>
      <c r="G252" s="348">
        <v>328</v>
      </c>
      <c r="H252" s="427">
        <v>5.3</v>
      </c>
      <c r="I252" s="426">
        <v>5.7</v>
      </c>
      <c r="J252" s="425" t="s">
        <v>26</v>
      </c>
      <c r="M252" s="35"/>
      <c r="N252" s="36"/>
    </row>
    <row r="253" spans="2:14" ht="16.2" customHeight="1" x14ac:dyDescent="0.2">
      <c r="B253" s="356" t="s">
        <v>447</v>
      </c>
      <c r="C253" s="437" t="s">
        <v>1285</v>
      </c>
      <c r="D253" s="438">
        <v>522</v>
      </c>
      <c r="E253" s="439">
        <v>525</v>
      </c>
      <c r="F253" s="440">
        <v>5.4</v>
      </c>
      <c r="G253" s="439">
        <v>520</v>
      </c>
      <c r="H253" s="440">
        <v>5.2</v>
      </c>
      <c r="I253" s="440">
        <v>5.6</v>
      </c>
      <c r="J253" s="441" t="s">
        <v>1151</v>
      </c>
      <c r="M253" s="35"/>
      <c r="N253" s="36"/>
    </row>
    <row r="254" spans="2:14" ht="16.2" customHeight="1" x14ac:dyDescent="0.2">
      <c r="B254" s="356" t="s">
        <v>448</v>
      </c>
      <c r="C254" s="347" t="s">
        <v>1003</v>
      </c>
      <c r="D254" s="348">
        <v>553</v>
      </c>
      <c r="E254" s="348">
        <v>556</v>
      </c>
      <c r="F254" s="426">
        <v>5.4</v>
      </c>
      <c r="G254" s="348">
        <v>551</v>
      </c>
      <c r="H254" s="427">
        <v>5.2</v>
      </c>
      <c r="I254" s="426">
        <v>5.6</v>
      </c>
      <c r="J254" s="425" t="s">
        <v>26</v>
      </c>
      <c r="M254" s="35"/>
      <c r="N254" s="36"/>
    </row>
    <row r="255" spans="2:14" ht="16.2" customHeight="1" thickBot="1" x14ac:dyDescent="0.25">
      <c r="B255" s="357" t="s">
        <v>1004</v>
      </c>
      <c r="C255" s="437" t="s">
        <v>1286</v>
      </c>
      <c r="D255" s="438">
        <v>1130</v>
      </c>
      <c r="E255" s="439">
        <v>1140</v>
      </c>
      <c r="F255" s="440">
        <v>4.8</v>
      </c>
      <c r="G255" s="439">
        <v>1110</v>
      </c>
      <c r="H255" s="440">
        <v>4.5999999999999996</v>
      </c>
      <c r="I255" s="440">
        <v>5</v>
      </c>
      <c r="J255" s="441" t="s">
        <v>1202</v>
      </c>
      <c r="M255" s="35"/>
      <c r="N255" s="36"/>
    </row>
    <row r="256" spans="2:14" ht="16.2" customHeight="1" thickTop="1" x14ac:dyDescent="0.2">
      <c r="B256" s="358" t="s">
        <v>1005</v>
      </c>
      <c r="C256" s="442" t="s">
        <v>1287</v>
      </c>
      <c r="D256" s="359">
        <v>5090</v>
      </c>
      <c r="E256" s="359" t="s">
        <v>1307</v>
      </c>
      <c r="F256" s="443" t="s">
        <v>1288</v>
      </c>
      <c r="G256" s="359">
        <v>5090</v>
      </c>
      <c r="H256" s="360">
        <v>4</v>
      </c>
      <c r="I256" s="443" t="s">
        <v>1288</v>
      </c>
      <c r="J256" s="442" t="s">
        <v>28</v>
      </c>
      <c r="M256" s="35"/>
      <c r="N256" s="36"/>
    </row>
    <row r="257" spans="2:10" ht="16.2" customHeight="1" x14ac:dyDescent="0.2">
      <c r="B257" s="34"/>
    </row>
    <row r="258" spans="2:10" ht="16.2" customHeight="1" x14ac:dyDescent="0.2">
      <c r="B258" s="483" t="s">
        <v>813</v>
      </c>
      <c r="C258" s="484" t="s">
        <v>611</v>
      </c>
      <c r="D258" s="125">
        <v>834749</v>
      </c>
      <c r="E258" s="125" t="s">
        <v>1007</v>
      </c>
      <c r="F258" s="125" t="s">
        <v>1007</v>
      </c>
      <c r="G258" s="126" t="s">
        <v>1007</v>
      </c>
      <c r="H258" s="126" t="s">
        <v>1007</v>
      </c>
      <c r="I258" s="126" t="s">
        <v>1007</v>
      </c>
      <c r="J258" s="124" t="s">
        <v>1007</v>
      </c>
    </row>
    <row r="259" spans="2:10" ht="16.2" customHeight="1" x14ac:dyDescent="0.2">
      <c r="B259" s="486"/>
      <c r="C259" s="487" t="s">
        <v>612</v>
      </c>
      <c r="D259" s="444">
        <v>349440</v>
      </c>
      <c r="E259" s="444" t="s">
        <v>599</v>
      </c>
      <c r="F259" s="489" t="s">
        <v>599</v>
      </c>
      <c r="G259" s="495" t="s">
        <v>599</v>
      </c>
      <c r="H259" s="490" t="s">
        <v>599</v>
      </c>
      <c r="I259" s="490" t="s">
        <v>599</v>
      </c>
      <c r="J259" s="496" t="s">
        <v>262</v>
      </c>
    </row>
    <row r="260" spans="2:10" ht="16.2" customHeight="1" x14ac:dyDescent="0.2">
      <c r="B260" s="445"/>
      <c r="C260" s="516" t="s">
        <v>613</v>
      </c>
      <c r="D260" s="447">
        <v>158380</v>
      </c>
      <c r="E260" s="447" t="s">
        <v>1288</v>
      </c>
      <c r="F260" s="448" t="s">
        <v>1288</v>
      </c>
      <c r="G260" s="449" t="s">
        <v>1288</v>
      </c>
      <c r="H260" s="450" t="s">
        <v>1288</v>
      </c>
      <c r="I260" s="450" t="s">
        <v>1288</v>
      </c>
      <c r="J260" s="451" t="s">
        <v>1288</v>
      </c>
    </row>
    <row r="261" spans="2:10" ht="16.2" customHeight="1" x14ac:dyDescent="0.2">
      <c r="B261" s="452"/>
      <c r="C261" s="372" t="s">
        <v>888</v>
      </c>
      <c r="D261" s="453">
        <v>156317</v>
      </c>
      <c r="E261" s="453" t="s">
        <v>1007</v>
      </c>
      <c r="F261" s="454" t="s">
        <v>1007</v>
      </c>
      <c r="G261" s="455" t="s">
        <v>1007</v>
      </c>
      <c r="H261" s="456" t="s">
        <v>1007</v>
      </c>
      <c r="I261" s="456" t="s">
        <v>1007</v>
      </c>
      <c r="J261" s="457" t="s">
        <v>262</v>
      </c>
    </row>
    <row r="262" spans="2:10" ht="16.2" customHeight="1" x14ac:dyDescent="0.2">
      <c r="B262" s="458"/>
      <c r="C262" s="459" t="s">
        <v>614</v>
      </c>
      <c r="D262" s="460">
        <v>165522</v>
      </c>
      <c r="E262" s="460" t="s">
        <v>1007</v>
      </c>
      <c r="F262" s="461" t="s">
        <v>1007</v>
      </c>
      <c r="G262" s="462" t="s">
        <v>1007</v>
      </c>
      <c r="H262" s="463" t="s">
        <v>1007</v>
      </c>
      <c r="I262" s="463" t="s">
        <v>1007</v>
      </c>
      <c r="J262" s="464" t="s">
        <v>262</v>
      </c>
    </row>
    <row r="263" spans="2:10" ht="16.2" customHeight="1" x14ac:dyDescent="0.2">
      <c r="B263" s="465"/>
      <c r="C263" s="466" t="s">
        <v>1289</v>
      </c>
      <c r="D263" s="467">
        <v>5090</v>
      </c>
      <c r="E263" s="467"/>
      <c r="F263" s="468"/>
      <c r="G263" s="469"/>
      <c r="H263" s="470"/>
      <c r="I263" s="470"/>
      <c r="J263" s="471"/>
    </row>
    <row r="264" spans="2:10" ht="16.2" customHeight="1" x14ac:dyDescent="0.2">
      <c r="B264" s="37" t="s">
        <v>1290</v>
      </c>
    </row>
    <row r="265" spans="2:10" ht="16.2" customHeight="1" x14ac:dyDescent="0.2">
      <c r="B265" s="37" t="s">
        <v>1291</v>
      </c>
    </row>
    <row r="266" spans="2:10" ht="16.2" customHeight="1" x14ac:dyDescent="0.2">
      <c r="B266" s="37" t="s">
        <v>1292</v>
      </c>
    </row>
    <row r="267" spans="2:10" ht="16.2" customHeight="1" x14ac:dyDescent="0.2">
      <c r="B267" s="37" t="s">
        <v>1293</v>
      </c>
      <c r="D267" s="41"/>
      <c r="E267" s="41"/>
    </row>
    <row r="268" spans="2:10" ht="16.2" customHeight="1" x14ac:dyDescent="0.2">
      <c r="B268" s="37" t="s">
        <v>1294</v>
      </c>
      <c r="D268" s="42"/>
      <c r="E268" s="41"/>
    </row>
    <row r="269" spans="2:10" ht="16.2" customHeight="1" x14ac:dyDescent="0.2">
      <c r="B269" s="37" t="s">
        <v>1295</v>
      </c>
      <c r="D269" s="41"/>
      <c r="E269" s="41"/>
    </row>
    <row r="270" spans="2:10" ht="16.2" customHeight="1" x14ac:dyDescent="0.2">
      <c r="B270" s="37" t="s">
        <v>1296</v>
      </c>
      <c r="D270" s="41"/>
      <c r="E270" s="41"/>
    </row>
    <row r="271" spans="2:10" ht="16.2" customHeight="1" x14ac:dyDescent="0.2">
      <c r="B271" s="37" t="s">
        <v>1297</v>
      </c>
      <c r="D271" s="41"/>
      <c r="E271" s="41"/>
    </row>
    <row r="272" spans="2:10" ht="16.2" customHeight="1" x14ac:dyDescent="0.2">
      <c r="B272" s="37" t="s">
        <v>1298</v>
      </c>
    </row>
    <row r="273" spans="2:2" ht="16.2" customHeight="1" x14ac:dyDescent="0.2">
      <c r="B273" s="37"/>
    </row>
    <row r="274" spans="2:2" ht="16.2" customHeight="1" x14ac:dyDescent="0.2">
      <c r="B274" s="37"/>
    </row>
    <row r="275" spans="2:2" ht="16.2" customHeight="1" x14ac:dyDescent="0.2">
      <c r="B275" s="37"/>
    </row>
  </sheetData>
  <sheetProtection password="DD24" sheet="1" objects="1" scenarios="1"/>
  <mergeCells count="5">
    <mergeCell ref="B2:B4"/>
    <mergeCell ref="C2:C4"/>
    <mergeCell ref="E2:F2"/>
    <mergeCell ref="G2:I2"/>
    <mergeCell ref="J2:J4"/>
  </mergeCells>
  <phoneticPr fontId="2"/>
  <conditionalFormatting sqref="C5:J256">
    <cfRule type="expression" dxfId="1" priority="1">
      <formula>MOD(ROW(),2)=0</formula>
    </cfRule>
  </conditionalFormatting>
  <pageMargins left="0.78740157480314965" right="0.78740157480314965" top="0.98425196850393704" bottom="0.98425196850393704" header="0.51181102362204722" footer="0.51181102362204722"/>
  <pageSetup paperSize="8" scale="50"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【ご利用上の注意】</vt:lpstr>
      <vt:lpstr>①ファンド運用状況</vt:lpstr>
      <vt:lpstr>②個別物件状況</vt:lpstr>
      <vt:lpstr>⑤期末鑑定評価の概要（第1期）</vt:lpstr>
      <vt:lpstr>③物件概要</vt:lpstr>
      <vt:lpstr>④個別物件収支（第1期）</vt:lpstr>
      <vt:lpstr>④個別物件収支（第2期）</vt:lpstr>
      <vt:lpstr>④個別物件収支（第3期）</vt:lpstr>
      <vt:lpstr>⑤期末鑑定評価の概要（第2期）</vt:lpstr>
      <vt:lpstr>⑤期末鑑定評価の概要（第3期）</vt:lpstr>
      <vt:lpstr>⑥稼働の状況（第1期）</vt:lpstr>
      <vt:lpstr>⑥稼働の状況（第2期）</vt:lpstr>
      <vt:lpstr>⑥稼働の状況（第3期）</vt:lpstr>
      <vt:lpstr>②個別物件状況!Print_Area</vt:lpstr>
      <vt:lpstr>①ファンド運用状況!Print_Titles</vt:lpstr>
      <vt:lpstr>②個別物件状況!Print_Titles</vt:lpstr>
      <vt:lpstr>③物件概要!Print_Titles</vt:lpstr>
      <vt:lpstr>'④個別物件収支（第1期）'!Print_Titles</vt:lpstr>
      <vt:lpstr>'④個別物件収支（第2期）'!Print_Titles</vt:lpstr>
      <vt:lpstr>'④個別物件収支（第3期）'!Print_Titles</vt:lpstr>
      <vt:lpstr>'⑥稼働の状況（第1期）'!Print_Titles</vt:lpstr>
      <vt:lpstr>'⑥稼働の状況（第2期）'!Print_Titles</vt:lpstr>
      <vt:lpstr>'⑥稼働の状況（第3期）'!Print_Titles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2016-10-13T14:13:56Z</cp:lastPrinted>
  <dcterms:created xsi:type="dcterms:W3CDTF">2009-01-08T12:54:29Z</dcterms:created>
  <dcterms:modified xsi:type="dcterms:W3CDTF">2020-03-25T08:12:19Z</dcterms:modified>
</cp:coreProperties>
</file>